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榎本データ\3-1-⑥　新たな県民運動全般\10_見える化\"/>
    </mc:Choice>
  </mc:AlternateContent>
  <xr:revisionPtr revIDLastSave="0" documentId="13_ncr:1_{46FBB4C5-6729-4D0D-82F5-8048A9B3225D}" xr6:coauthVersionLast="47" xr6:coauthVersionMax="47" xr10:uidLastSave="{00000000-0000-0000-0000-000000000000}"/>
  <bookViews>
    <workbookView xWindow="-110" yWindow="-110" windowWidth="19420" windowHeight="11620" xr2:uid="{DD1B7874-C51F-4F0C-9AFB-DF56E6D8CE44}"/>
  </bookViews>
  <sheets>
    <sheet name="（月間）家庭向けCO2排出量計算シート" sheetId="1" r:id="rId1"/>
    <sheet name="（年間）家庭向けCO2排出量計算シート" sheetId="3" r:id="rId2"/>
  </sheets>
  <definedNames>
    <definedName name="_xlnm.Print_Area" localSheetId="0">'（月間）家庭向けCO2排出量計算シート'!$B$2:$H$19</definedName>
    <definedName name="_xlnm.Print_Area" localSheetId="1">'（年間）家庭向けCO2排出量計算シート'!$B$2:$S$20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Q12" i="3"/>
  <c r="Q13" i="3"/>
  <c r="Q9" i="3"/>
  <c r="F8" i="1" l="1"/>
  <c r="F12" i="1"/>
  <c r="F11" i="1"/>
  <c r="F15" i="3"/>
  <c r="G15" i="3"/>
  <c r="H15" i="3"/>
  <c r="I15" i="3"/>
  <c r="J15" i="3"/>
  <c r="K15" i="3"/>
  <c r="L15" i="3"/>
  <c r="M15" i="3"/>
  <c r="N15" i="3"/>
  <c r="O15" i="3"/>
  <c r="P15" i="3"/>
  <c r="E15" i="3"/>
  <c r="Q14" i="3"/>
  <c r="Q11" i="3"/>
  <c r="Q10" i="3"/>
  <c r="F10" i="1"/>
  <c r="F13" i="1"/>
  <c r="Q15" i="3" l="1"/>
  <c r="Q18" i="3" s="1"/>
  <c r="F9" i="1"/>
  <c r="Q19" i="3" l="1"/>
  <c r="F14" i="1"/>
  <c r="F17" i="1" s="1"/>
</calcChain>
</file>

<file path=xl/sharedStrings.xml><?xml version="1.0" encoding="utf-8"?>
<sst xmlns="http://schemas.openxmlformats.org/spreadsheetml/2006/main" count="121" uniqueCount="58">
  <si>
    <t>・本計算シートの計算結果は、必ずしも正確ではありませんので、家庭からのCO2排出量の目安としてください。</t>
    <rPh sb="1" eb="2">
      <t>ホン</t>
    </rPh>
    <rPh sb="2" eb="4">
      <t>ケイサン</t>
    </rPh>
    <rPh sb="8" eb="10">
      <t>ケイサン</t>
    </rPh>
    <rPh sb="10" eb="12">
      <t>ケッカ</t>
    </rPh>
    <rPh sb="14" eb="15">
      <t>カナラ</t>
    </rPh>
    <rPh sb="18" eb="20">
      <t>セイカク</t>
    </rPh>
    <rPh sb="30" eb="32">
      <t>カテイ</t>
    </rPh>
    <rPh sb="38" eb="41">
      <t>ハイシュツリョウ</t>
    </rPh>
    <rPh sb="42" eb="44">
      <t>メヤス</t>
    </rPh>
    <phoneticPr fontId="1"/>
  </si>
  <si>
    <t>エネルギー項目</t>
    <rPh sb="5" eb="7">
      <t>コウモク</t>
    </rPh>
    <phoneticPr fontId="1"/>
  </si>
  <si>
    <t>単位</t>
    <rPh sb="0" eb="2">
      <t>タンイ</t>
    </rPh>
    <phoneticPr fontId="1"/>
  </si>
  <si>
    <t>CO2排出量</t>
    <rPh sb="3" eb="6">
      <t>ハイシュツリョウ</t>
    </rPh>
    <phoneticPr fontId="1"/>
  </si>
  <si>
    <t>都市ガス</t>
    <rPh sb="0" eb="2">
      <t>トシ</t>
    </rPh>
    <phoneticPr fontId="1"/>
  </si>
  <si>
    <t>プロパンガス（LPG）</t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</si>
  <si>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</si>
  <si>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</si>
  <si>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ガソリン</t>
    <phoneticPr fontId="1"/>
  </si>
  <si>
    <t>kWh</t>
    <phoneticPr fontId="1"/>
  </si>
  <si>
    <t>L</t>
    <phoneticPr fontId="1"/>
  </si>
  <si>
    <t>kg-CO2</t>
    <phoneticPr fontId="1"/>
  </si>
  <si>
    <t>㎥</t>
    <phoneticPr fontId="1"/>
  </si>
  <si>
    <t>↓こちらを入力</t>
    <rPh sb="5" eb="7">
      <t>ニュウリョク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</si>
  <si>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</si>
  <si>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</si>
  <si>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</si>
  <si>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</si>
  <si>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</si>
  <si>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</si>
  <si>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</si>
  <si>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</si>
  <si>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</si>
  <si>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</si>
  <si>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</si>
  <si>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</si>
  <si>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電気（買電分）※</t>
    <rPh sb="0" eb="2">
      <t>デンキ</t>
    </rPh>
    <rPh sb="3" eb="4">
      <t>カ</t>
    </rPh>
    <rPh sb="5" eb="6">
      <t>ブン</t>
    </rPh>
    <phoneticPr fontId="1"/>
  </si>
  <si>
    <t>※東京電力エナジーパートナー㈱の排出係数を使用して計算しています。</t>
    <rPh sb="1" eb="3">
      <t>トウキョウ</t>
    </rPh>
    <rPh sb="3" eb="5">
      <t>デンリョク</t>
    </rPh>
    <rPh sb="16" eb="18">
      <t>ハイシュツ</t>
    </rPh>
    <rPh sb="18" eb="20">
      <t>ケイスウ</t>
    </rPh>
    <rPh sb="21" eb="23">
      <t>シヨウ</t>
    </rPh>
    <rPh sb="25" eb="27">
      <t>ケイサン</t>
    </rPh>
    <phoneticPr fontId="1"/>
  </si>
  <si>
    <t>エネルギー使用量×省令の排出係数（2.05kg-CO2/㎥）</t>
    <rPh sb="5" eb="8">
      <t>シヨウリョウ</t>
    </rPh>
    <rPh sb="9" eb="11">
      <t>ショウレイ</t>
    </rPh>
    <rPh sb="12" eb="14">
      <t>ハイシュツ</t>
    </rPh>
    <rPh sb="14" eb="16">
      <t>ケイスウ</t>
    </rPh>
    <phoneticPr fontId="1"/>
  </si>
  <si>
    <r>
      <t>エネルギー使用量(㎥)×kgに換算(2.183kg/㎥)×発熱量(50.1GJ/10</t>
    </r>
    <r>
      <rPr>
        <vertAlign val="superscript"/>
        <sz val="8"/>
        <color theme="1"/>
        <rFont val="メイリオ"/>
        <family val="3"/>
        <charset val="128"/>
      </rPr>
      <t>3</t>
    </r>
    <r>
      <rPr>
        <sz val="8"/>
        <color theme="1"/>
        <rFont val="メイリオ"/>
        <family val="3"/>
        <charset val="128"/>
      </rPr>
      <t>kg)×炭素排出係数(16.3kg-C/GJ)×CO2に換算(44/12)</t>
    </r>
    <rPh sb="5" eb="8">
      <t>シヨウリョウ</t>
    </rPh>
    <rPh sb="15" eb="17">
      <t>カンザン</t>
    </rPh>
    <rPh sb="29" eb="32">
      <t>ハツネツリョウ</t>
    </rPh>
    <rPh sb="47" eb="49">
      <t>タンソ</t>
    </rPh>
    <rPh sb="49" eb="51">
      <t>ハイシュツ</t>
    </rPh>
    <rPh sb="51" eb="53">
      <t>ケイスウ</t>
    </rPh>
    <rPh sb="71" eb="73">
      <t>カンザン</t>
    </rPh>
    <phoneticPr fontId="1"/>
  </si>
  <si>
    <t>エネルギー使用量(L)×発熱量(0.0365GJ/L)×炭素排出係数(18.7kg-C/GJ)×CO2に換算(44/12)</t>
    <rPh sb="5" eb="8">
      <t>シヨウリョウ</t>
    </rPh>
    <rPh sb="12" eb="13">
      <t>ハツ</t>
    </rPh>
    <rPh sb="13" eb="15">
      <t>ネツリョウ</t>
    </rPh>
    <rPh sb="28" eb="30">
      <t>タンソ</t>
    </rPh>
    <rPh sb="30" eb="32">
      <t>ハイシュツ</t>
    </rPh>
    <rPh sb="32" eb="34">
      <t>ケイスウ</t>
    </rPh>
    <rPh sb="52" eb="54">
      <t>カンザン</t>
    </rPh>
    <phoneticPr fontId="1"/>
  </si>
  <si>
    <t>エネルギー使用量(L)×発熱量(0.038GJ/L)×炭素排出係数(18.8kg-C/GJ)×CO2に換算(44/12)</t>
    <rPh sb="5" eb="8">
      <t>シヨウリョウ</t>
    </rPh>
    <rPh sb="12" eb="13">
      <t>ハツ</t>
    </rPh>
    <rPh sb="13" eb="15">
      <t>ネツリョウ</t>
    </rPh>
    <rPh sb="27" eb="29">
      <t>タンソ</t>
    </rPh>
    <rPh sb="29" eb="31">
      <t>ハイシュツ</t>
    </rPh>
    <rPh sb="31" eb="33">
      <t>ケイスウ</t>
    </rPh>
    <rPh sb="51" eb="53">
      <t>カンザン</t>
    </rPh>
    <phoneticPr fontId="1"/>
  </si>
  <si>
    <t>エネルギー使用量(L)×発熱量(0.0334GJ/L)×炭素排出係数(18.7kg-C/GJ)×CO2に換算(44/12)</t>
    <rPh sb="5" eb="8">
      <t>シヨウリョウ</t>
    </rPh>
    <rPh sb="12" eb="13">
      <t>ハツ</t>
    </rPh>
    <rPh sb="13" eb="15">
      <t>ネツリョウ</t>
    </rPh>
    <rPh sb="28" eb="30">
      <t>タンソ</t>
    </rPh>
    <rPh sb="30" eb="32">
      <t>ハイシュツ</t>
    </rPh>
    <rPh sb="32" eb="34">
      <t>ケイスウ</t>
    </rPh>
    <rPh sb="52" eb="54">
      <t>カンザン</t>
    </rPh>
    <phoneticPr fontId="1"/>
  </si>
  <si>
    <t>エネルギー使用量(㎥)×kgに換算(2.183kg/㎥)×発熱量(0.0501GJ/kg)×炭素排出係数(16.3kg-C/GJ)×CO2に換算(44/12)</t>
    <rPh sb="5" eb="8">
      <t>シヨウリョウ</t>
    </rPh>
    <rPh sb="15" eb="17">
      <t>カンザン</t>
    </rPh>
    <rPh sb="29" eb="32">
      <t>ハツネツリョウ</t>
    </rPh>
    <rPh sb="46" eb="48">
      <t>タンソ</t>
    </rPh>
    <rPh sb="48" eb="50">
      <t>ハイシュツ</t>
    </rPh>
    <rPh sb="50" eb="52">
      <t>ケイスウ</t>
    </rPh>
    <rPh sb="70" eb="72">
      <t>カンザン</t>
    </rPh>
    <phoneticPr fontId="1"/>
  </si>
  <si>
    <t>本</t>
    <rPh sb="0" eb="1">
      <t>ホン</t>
    </rPh>
    <phoneticPr fontId="1"/>
  </si>
  <si>
    <t>↓こちらを入力</t>
  </si>
  <si>
    <t>出典</t>
    <rPh sb="0" eb="2">
      <t>シュッテン</t>
    </rPh>
    <phoneticPr fontId="1"/>
  </si>
  <si>
    <t>CO2排出量(kg-CO2)÷8.8/12(kg-CO2/本)</t>
    <rPh sb="3" eb="6">
      <t>ハイシュツリョウ</t>
    </rPh>
    <rPh sb="29" eb="30">
      <t>ホン</t>
    </rPh>
    <phoneticPr fontId="1"/>
  </si>
  <si>
    <t>・１か月分のエネルギー使用量を入力することで、家庭からの月間CO2排出量を計算できます。</t>
    <rPh sb="3" eb="5">
      <t>ゲツブン</t>
    </rPh>
    <rPh sb="11" eb="14">
      <t>シヨウリョウ</t>
    </rPh>
    <rPh sb="13" eb="14">
      <t>リョウ</t>
    </rPh>
    <rPh sb="15" eb="17">
      <t>ニュウリョク</t>
    </rPh>
    <rPh sb="23" eb="25">
      <t>カテイ</t>
    </rPh>
    <rPh sb="28" eb="29">
      <t>ゲツ</t>
    </rPh>
    <rPh sb="29" eb="30">
      <t>カン</t>
    </rPh>
    <rPh sb="33" eb="36">
      <t>ハイシュツリョウ</t>
    </rPh>
    <rPh sb="37" eb="39">
      <t>ケイサン</t>
    </rPh>
    <phoneticPr fontId="1"/>
  </si>
  <si>
    <t>・１か月分のエネルギー使用量を１年分入力することで、家庭からの年間CO2排出量を計算できます。</t>
    <rPh sb="3" eb="4">
      <t>ゲツ</t>
    </rPh>
    <rPh sb="4" eb="5">
      <t>ブン</t>
    </rPh>
    <rPh sb="11" eb="14">
      <t>シヨウリョウ</t>
    </rPh>
    <rPh sb="16" eb="18">
      <t>ネンブン</t>
    </rPh>
    <rPh sb="18" eb="20">
      <t>ニュウリョク</t>
    </rPh>
    <rPh sb="26" eb="28">
      <t>カテイ</t>
    </rPh>
    <rPh sb="31" eb="33">
      <t>ネンカン</t>
    </rPh>
    <rPh sb="36" eb="39">
      <t>ハイシュツリョウ</t>
    </rPh>
    <rPh sb="40" eb="42">
      <t>ケイサン</t>
    </rPh>
    <phoneticPr fontId="1"/>
  </si>
  <si>
    <t>CO2排出量(kg-CO2)÷8.8(kg-CO2/本)</t>
    <rPh sb="3" eb="6">
      <t>ハイシュツリョウ</t>
    </rPh>
    <rPh sb="26" eb="27">
      <t>ホン</t>
    </rPh>
    <phoneticPr fontId="1"/>
  </si>
  <si>
    <t>一世帯当たりの年間CO2排出量</t>
    <rPh sb="0" eb="4">
      <t>ヒトセタイア</t>
    </rPh>
    <rPh sb="7" eb="9">
      <t>ネンカン</t>
    </rPh>
    <rPh sb="12" eb="14">
      <t>ハイシュツ</t>
    </rPh>
    <rPh sb="14" eb="15">
      <t>リョウ</t>
    </rPh>
    <phoneticPr fontId="1"/>
  </si>
  <si>
    <t>・燃料種別発熱量、炭素排出係数、都市ガスの排出係数、電気の排出係数：環境省</t>
    <rPh sb="1" eb="3">
      <t>ネンリョウ</t>
    </rPh>
    <rPh sb="3" eb="5">
      <t>シュベツ</t>
    </rPh>
    <rPh sb="5" eb="8">
      <t>ハツネツリョウ</t>
    </rPh>
    <rPh sb="9" eb="11">
      <t>タンソ</t>
    </rPh>
    <rPh sb="11" eb="13">
      <t>ハイシュツ</t>
    </rPh>
    <rPh sb="13" eb="15">
      <t>ケイスウ</t>
    </rPh>
    <rPh sb="16" eb="18">
      <t>トシ</t>
    </rPh>
    <rPh sb="21" eb="23">
      <t>ハイシュツ</t>
    </rPh>
    <rPh sb="23" eb="25">
      <t>ケイスウ</t>
    </rPh>
    <rPh sb="26" eb="28">
      <t>デンキ</t>
    </rPh>
    <rPh sb="29" eb="31">
      <t>ハイシュツ</t>
    </rPh>
    <rPh sb="31" eb="33">
      <t>ケイスウ</t>
    </rPh>
    <rPh sb="34" eb="37">
      <t>カンキョウショウ</t>
    </rPh>
    <phoneticPr fontId="1"/>
  </si>
  <si>
    <t>・一世帯当たりのCO2排出量：温室効果ガスインベントリオフィス</t>
    <rPh sb="1" eb="2">
      <t>ヒト</t>
    </rPh>
    <rPh sb="2" eb="4">
      <t>セタイ</t>
    </rPh>
    <rPh sb="4" eb="5">
      <t>ア</t>
    </rPh>
    <rPh sb="11" eb="14">
      <t>ハイシュツリョウ</t>
    </rPh>
    <rPh sb="15" eb="17">
      <t>オンシツ</t>
    </rPh>
    <rPh sb="17" eb="19">
      <t>コウカ</t>
    </rPh>
    <phoneticPr fontId="1"/>
  </si>
  <si>
    <t>【R6年度用】栃木県　家庭向けCO2排出量計算シート（年間）</t>
    <rPh sb="5" eb="6">
      <t>ヨウ</t>
    </rPh>
    <rPh sb="7" eb="10">
      <t>トチギケン</t>
    </rPh>
    <rPh sb="11" eb="13">
      <t>カテイ</t>
    </rPh>
    <rPh sb="13" eb="14">
      <t>ム</t>
    </rPh>
    <rPh sb="18" eb="21">
      <t>ハイシュツリョウ</t>
    </rPh>
    <rPh sb="21" eb="23">
      <t>ケイサン</t>
    </rPh>
    <rPh sb="27" eb="29">
      <t>ネンカン</t>
    </rPh>
    <phoneticPr fontId="1"/>
  </si>
  <si>
    <t>【R6年度用】栃木県　家庭向けCO2排出量計算シート（月間）</t>
    <rPh sb="5" eb="6">
      <t>ヨウ</t>
    </rPh>
    <rPh sb="7" eb="10">
      <t>トチギケン</t>
    </rPh>
    <rPh sb="11" eb="13">
      <t>カテイ</t>
    </rPh>
    <rPh sb="13" eb="14">
      <t>ム</t>
    </rPh>
    <rPh sb="18" eb="21">
      <t>ハイシュツリョウ</t>
    </rPh>
    <rPh sb="21" eb="23">
      <t>ケイサン</t>
    </rPh>
    <rPh sb="27" eb="29">
      <t>ゲッカン</t>
    </rPh>
    <phoneticPr fontId="1"/>
  </si>
  <si>
    <t>・杉の木のCO2吸収量：林野庁</t>
    <rPh sb="1" eb="2">
      <t>スギ</t>
    </rPh>
    <rPh sb="3" eb="4">
      <t>キ</t>
    </rPh>
    <rPh sb="8" eb="11">
      <t>キュウシュウリョウ</t>
    </rPh>
    <rPh sb="12" eb="15">
      <t>リンヤチョウ</t>
    </rPh>
    <phoneticPr fontId="1"/>
  </si>
  <si>
    <t>使用量</t>
    <rPh sb="0" eb="3">
      <t>シヨウリョウ</t>
    </rPh>
    <phoneticPr fontId="1"/>
  </si>
  <si>
    <t>エネルギー使用量×排出係数（0.457）</t>
    <rPh sb="5" eb="8">
      <t>シヨウリョウ</t>
    </rPh>
    <rPh sb="9" eb="11">
      <t>ハイシュツ</t>
    </rPh>
    <rPh sb="11" eb="13">
      <t>ケイスウ</t>
    </rPh>
    <phoneticPr fontId="1"/>
  </si>
  <si>
    <t>(1－一世帯当たりの月間CO2排出量/あなたのCO2排出量)×100</t>
    <rPh sb="26" eb="29">
      <t>ハイシュツリョウ</t>
    </rPh>
    <phoneticPr fontId="1"/>
  </si>
  <si>
    <t>参考）世帯当たりの月間CO2排出量(全国平均)は</t>
    <rPh sb="0" eb="2">
      <t>サンコウ</t>
    </rPh>
    <rPh sb="3" eb="5">
      <t>ゼンセタイ</t>
    </rPh>
    <rPh sb="5" eb="6">
      <t>ア</t>
    </rPh>
    <rPh sb="9" eb="11">
      <t>ゲッカン</t>
    </rPh>
    <rPh sb="14" eb="17">
      <t>ハイシュツリョウ</t>
    </rPh>
    <rPh sb="18" eb="20">
      <t>ゼンコク</t>
    </rPh>
    <rPh sb="20" eb="22">
      <t>ヘイキン</t>
    </rPh>
    <phoneticPr fontId="1"/>
  </si>
  <si>
    <t>世帯当たりの年間CO2排出量(全国平均)÷12</t>
    <rPh sb="0" eb="2">
      <t>セタイ</t>
    </rPh>
    <rPh sb="2" eb="3">
      <t>ア</t>
    </rPh>
    <rPh sb="6" eb="8">
      <t>ネンカン</t>
    </rPh>
    <rPh sb="11" eb="14">
      <t>ハイシュツリョウ</t>
    </rPh>
    <rPh sb="15" eb="17">
      <t>ゼンコク</t>
    </rPh>
    <rPh sb="17" eb="19">
      <t>ヘイキン</t>
    </rPh>
    <phoneticPr fontId="1"/>
  </si>
  <si>
    <t>あなたのCO2排出量ー（世帯当たりの年間CO2排出量(全国平均)÷12）</t>
    <rPh sb="7" eb="10">
      <t>ハイシュツリョウ</t>
    </rPh>
    <phoneticPr fontId="1"/>
  </si>
  <si>
    <t>参考）あなたのCO2排出量を１か月で吸収するために必要な杉の木は</t>
    <phoneticPr fontId="1"/>
  </si>
  <si>
    <t>▶あなたのCO2排出量を全国平均と比べると</t>
    <rPh sb="8" eb="11">
      <t>ハイシュツリョウ</t>
    </rPh>
    <rPh sb="12" eb="14">
      <t>ゼンコク</t>
    </rPh>
    <rPh sb="14" eb="16">
      <t>ヘイキン</t>
    </rPh>
    <rPh sb="17" eb="18">
      <t>クラ</t>
    </rPh>
    <phoneticPr fontId="1"/>
  </si>
  <si>
    <t>▶あなたのCO2排出量を全国平均と比べると</t>
    <phoneticPr fontId="1"/>
  </si>
  <si>
    <t>参考）世帯当たりの年間CO2排出量(全国平均)は</t>
    <rPh sb="0" eb="2">
      <t>サンコウ</t>
    </rPh>
    <rPh sb="3" eb="5">
      <t>セタイ</t>
    </rPh>
    <rPh sb="5" eb="6">
      <t>ア</t>
    </rPh>
    <rPh sb="9" eb="11">
      <t>ネンカン</t>
    </rPh>
    <rPh sb="14" eb="16">
      <t>ハイシュツ</t>
    </rPh>
    <rPh sb="16" eb="17">
      <t>リョウ</t>
    </rPh>
    <rPh sb="18" eb="20">
      <t>ゼンコク</t>
    </rPh>
    <rPh sb="20" eb="22">
      <t>ヘイキン</t>
    </rPh>
    <phoneticPr fontId="1"/>
  </si>
  <si>
    <t>参考）あなたのCO2排出量を１年間で吸収するために必要な杉の木は</t>
    <rPh sb="0" eb="2">
      <t>サンコウ</t>
    </rPh>
    <rPh sb="15" eb="17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</si>
</sst>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_ "/>
    <numFmt numFmtId="179" formatCode="\+0;\-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vertAlign val="superscript"/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5" borderId="1" xfId="0" applyFont="1" applyFill="1" applyBorder="1">
      <alignment vertical="center"/>
    </xf>
    <xf numFmtId="0" fontId="5" fillId="0" borderId="0" xfId="0" applyFont="1" applyAlignment="1">
      <alignment horizont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/>
    </xf>
    <xf numFmtId="176" fontId="2" fillId="6" borderId="3" xfId="0" applyNumberFormat="1" applyFont="1" applyFill="1" applyBorder="1">
      <alignment vertical="center"/>
    </xf>
    <xf numFmtId="176" fontId="2" fillId="6" borderId="9" xfId="0" applyNumberFormat="1" applyFont="1" applyFill="1" applyBorder="1">
      <alignment vertical="center"/>
    </xf>
    <xf numFmtId="0" fontId="2" fillId="5" borderId="4" xfId="0" applyFont="1" applyFill="1" applyBorder="1" applyAlignment="1">
      <alignment horizontal="left" vertical="center"/>
    </xf>
    <xf numFmtId="176" fontId="2" fillId="4" borderId="7" xfId="0" applyNumberFormat="1" applyFont="1" applyFill="1" applyBorder="1">
      <alignment vertical="center"/>
    </xf>
    <xf numFmtId="0" fontId="2" fillId="5" borderId="1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7" fontId="6" fillId="3" borderId="1" xfId="0" applyNumberFormat="1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6" fillId="6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2" xfId="0" applyFont="1" applyFill="1" applyBorder="1">
      <alignment vertical="center"/>
    </xf>
    <xf numFmtId="179" fontId="6" fillId="6" borderId="12" xfId="0" applyNumberFormat="1" applyFont="1" applyFill="1" applyBorder="1">
      <alignment vertical="center"/>
    </xf>
    <xf numFmtId="0" fontId="10" fillId="2" borderId="1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vertical="center" wrapText="1"/>
    </xf>
    <xf numFmtId="178" fontId="4" fillId="3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6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179" fontId="4" fillId="6" borderId="12" xfId="0" applyNumberFormat="1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svg"/><Relationship Id="rId2" Type="http://schemas.openxmlformats.org/officeDocument/2006/relationships/image" Target="../media/image7.svg"/><Relationship Id="rId1" Type="http://schemas.openxmlformats.org/officeDocument/2006/relationships/image" Target="../media/image6.png"/><Relationship Id="rId6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1430553</xdr:colOff>
      <xdr:row>15</xdr:row>
      <xdr:rowOff>0</xdr:rowOff>
    </xdr:from>
    <xdr:to>
      <xdr:col>3</xdr:col>
      <xdr:colOff>565151</xdr:colOff>
      <xdr:row>17</xdr:row>
      <xdr:rowOff>215597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8A96362-D30A-D848-E236-979C34648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303" y="3333750"/>
          <a:ext cx="703048" cy="875997"/>
        </a:xfrm>
        <a:prstGeom prst="rect">
          <a:avLst/>
        </a:prstGeom>
      </xdr:spPr>
    </xdr:pic>
    <xdr:clientData/>
  </xdr:twoCellAnchor>
  <xdr:twoCellAnchor>
    <xdr:from>
      <xdr:col>3</xdr:col>
      <xdr:colOff>196850</xdr:colOff>
      <xdr:row>16</xdr:row>
      <xdr:rowOff>6350</xdr:rowOff>
    </xdr:from>
    <xdr:to>
      <xdr:col>3</xdr:col>
      <xdr:colOff>508000</xdr:colOff>
      <xdr:row>17</xdr:row>
      <xdr:rowOff>88900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9C3C203-2B33-77ED-152B-1AEEB945E19D}"/>
            </a:ext>
          </a:extLst>
        </xdr:cNvPr>
        <xdr:cNvSpPr/>
      </xdr:nvSpPr>
      <xdr:spPr>
        <a:xfrm>
          <a:off x="2178050" y="3562350"/>
          <a:ext cx="311150" cy="412750"/>
        </a:xfrm>
        <a:prstGeom prst="roundRect">
          <a:avLst/>
        </a:prstGeom>
        <a:solidFill>
          <a:schemeClr val="accent4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146050</xdr:colOff>
      <xdr:row>16</xdr:row>
      <xdr:rowOff>76200</xdr:rowOff>
    </xdr:from>
    <xdr:to>
      <xdr:col>3</xdr:col>
      <xdr:colOff>584200</xdr:colOff>
      <xdr:row>17</xdr:row>
      <xdr:rowOff>12700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FA6961-C499-C03A-9CE7-7F21DEC35246}"/>
            </a:ext>
          </a:extLst>
        </xdr:cNvPr>
        <xdr:cNvSpPr txBox="1"/>
      </xdr:nvSpPr>
      <xdr:spPr>
        <a:xfrm>
          <a:off x="2127250" y="3632200"/>
          <a:ext cx="4381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latin typeface="Meiryo UI" panose="020B0604030504040204" pitchFamily="50" charset="-128"/>
              <a:ea typeface="Meiryo UI" panose="020B0604030504040204" pitchFamily="50" charset="-128"/>
            </a:rPr>
            <a:t>CO2</a:t>
          </a:r>
          <a:endParaRPr kumimoji="1" lang="ja-JP" altLang="en-US" sz="8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12700</xdr:colOff>
      <xdr:row>15</xdr:row>
      <xdr:rowOff>12700</xdr:rowOff>
    </xdr:from>
    <xdr:to>
      <xdr:col>2</xdr:col>
      <xdr:colOff>1409700</xdr:colOff>
      <xdr:row>16</xdr:row>
      <xdr:rowOff>184150</xdr:rowOff>
    </xdr:to>
    <xdr:sp macro="" textlink="">
      <xdr:nvSpPr>
        <xdr:cNvPr id="9" name="吹き出し: 円形 8">
          <a:extLst>
            <a:ext uri="{FF2B5EF4-FFF2-40B4-BE49-F238E27FC236}">
              <a16:creationId xmlns:a16="http://schemas.microsoft.com/office/drawing/2014/main" id="{167A6DD3-A816-46ED-BDD3-52E443BD2A3C}"/>
            </a:ext>
          </a:extLst>
        </xdr:cNvPr>
        <xdr:cNvSpPr/>
      </xdr:nvSpPr>
      <xdr:spPr>
        <a:xfrm>
          <a:off x="425450" y="3238500"/>
          <a:ext cx="1397000" cy="501650"/>
        </a:xfrm>
        <a:prstGeom prst="wedgeEllipseCallout">
          <a:avLst>
            <a:gd name="adj1" fmla="val 52960"/>
            <a:gd name="adj2" fmla="val 15849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/>
        </a:p>
      </xdr:txBody>
    </xdr:sp>
    <xdr:clientData/>
  </xdr:twoCellAnchor>
  <xdr:twoCellAnchor>
    <xdr:from>
      <xdr:col>2</xdr:col>
      <xdr:colOff>111074</xdr:colOff>
      <xdr:row>15</xdr:row>
      <xdr:rowOff>43290</xdr:rowOff>
    </xdr:from>
    <xdr:to>
      <xdr:col>2</xdr:col>
      <xdr:colOff>1403350</xdr:colOff>
      <xdr:row>16</xdr:row>
      <xdr:rowOff>146050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B3E0746-2AF9-4BD3-A656-F3D7E8630DC7}"/>
            </a:ext>
          </a:extLst>
        </xdr:cNvPr>
        <xdr:cNvSpPr txBox="1"/>
      </xdr:nvSpPr>
      <xdr:spPr>
        <a:xfrm>
          <a:off x="523824" y="3269090"/>
          <a:ext cx="1292276" cy="432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思ったより多い？少ない？</a:t>
          </a:r>
        </a:p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参考と比べてみよう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378846</xdr:colOff>
      <xdr:row>15</xdr:row>
      <xdr:rowOff>105796</xdr:rowOff>
    </xdr:from>
    <xdr:ext cx="243453" cy="243453"/>
    <xdr:pic>
      <xdr:nvPicPr>
        <xdr:cNvPr id="4" name="グラフィックス 3" descr="家 単色塗りつぶし">
          <a:extLst>
            <a:ext uri="{FF2B5EF4-FFF2-40B4-BE49-F238E27FC236}">
              <a16:creationId xmlns:a16="http://schemas.microsoft.com/office/drawing/2014/main" id="{0562C71A-C1B1-4E01-B80D-14B2DC07A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98596" y="3991996"/>
          <a:ext cx="243453" cy="243453"/>
        </a:xfrm>
        <a:prstGeom prst="rect">
          <a:avLst/>
        </a:prstGeom>
      </xdr:spPr>
    </xdr:pic>
    <xdr:clientData/>
  </xdr:oneCellAnchor>
  <xdr:twoCellAnchor editAs="oneCell">
    <xdr:from>
      <xdr:col>6</xdr:col>
      <xdr:colOff>393700</xdr:colOff>
      <xdr:row>16</xdr:row>
      <xdr:rowOff>107950</xdr:rowOff>
    </xdr:from>
    <xdr:to>
      <xdr:col>7</xdr:col>
      <xdr:colOff>6350</xdr:colOff>
      <xdr:row>17</xdr:row>
      <xdr:rowOff>6350</xdr:rowOff>
    </xdr:to>
    <xdr:pic>
      <xdr:nvPicPr>
        <xdr:cNvPr id="11" name="グラフィックス 10" descr="裁きの天秤 単色塗りつぶし">
          <a:extLst>
            <a:ext uri="{FF2B5EF4-FFF2-40B4-BE49-F238E27FC236}">
              <a16:creationId xmlns:a16="http://schemas.microsoft.com/office/drawing/2014/main" id="{18C30F03-7861-9BEA-7B57-BBEFBAB5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013450" y="3994150"/>
          <a:ext cx="228600" cy="228600"/>
        </a:xfrm>
        <a:prstGeom prst="rect">
          <a:avLst/>
        </a:prstGeom>
      </xdr:spPr>
    </xdr:pic>
    <xdr:clientData/>
  </xdr:twoCellAnchor>
  <xdr:oneCellAnchor>
    <xdr:from>
      <xdr:col>6</xdr:col>
      <xdr:colOff>368300</xdr:colOff>
      <xdr:row>17</xdr:row>
      <xdr:rowOff>69850</xdr:rowOff>
    </xdr:from>
    <xdr:ext cx="247650" cy="247650"/>
    <xdr:pic>
      <xdr:nvPicPr>
        <xdr:cNvPr id="12" name="グラフィックス 11" descr="もみの木 単色塗りつぶし">
          <a:extLst>
            <a:ext uri="{FF2B5EF4-FFF2-40B4-BE49-F238E27FC236}">
              <a16:creationId xmlns:a16="http://schemas.microsoft.com/office/drawing/2014/main" id="{FCC4A609-EB90-4362-A466-16C42757F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5988050" y="3295650"/>
          <a:ext cx="247650" cy="247650"/>
        </a:xfrm>
        <a:prstGeom prst="rect">
          <a:avLst/>
        </a:prstGeom>
      </xdr:spPr>
    </xdr:pic>
    <xdr:clientData/>
  </xdr:oneCellAnchor>
  <xdr:twoCellAnchor>
    <xdr:from>
      <xdr:col>2</xdr:col>
      <xdr:colOff>25400</xdr:colOff>
      <xdr:row>16</xdr:row>
      <xdr:rowOff>222250</xdr:rowOff>
    </xdr:from>
    <xdr:to>
      <xdr:col>2</xdr:col>
      <xdr:colOff>1454150</xdr:colOff>
      <xdr:row>18</xdr:row>
      <xdr:rowOff>139700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6D5F2B80-36F6-44FB-8110-6F06A9F564BB}"/>
            </a:ext>
          </a:extLst>
        </xdr:cNvPr>
        <xdr:cNvSpPr/>
      </xdr:nvSpPr>
      <xdr:spPr>
        <a:xfrm>
          <a:off x="438150" y="3778250"/>
          <a:ext cx="1428750" cy="577850"/>
        </a:xfrm>
        <a:prstGeom prst="wedgeEllipseCallout">
          <a:avLst>
            <a:gd name="adj1" fmla="val 44152"/>
            <a:gd name="adj2" fmla="val -5662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/>
        </a:p>
      </xdr:txBody>
    </xdr:sp>
    <xdr:clientData/>
  </xdr:twoCellAnchor>
  <xdr:twoCellAnchor>
    <xdr:from>
      <xdr:col>2</xdr:col>
      <xdr:colOff>66624</xdr:colOff>
      <xdr:row>16</xdr:row>
      <xdr:rowOff>290940</xdr:rowOff>
    </xdr:from>
    <xdr:to>
      <xdr:col>3</xdr:col>
      <xdr:colOff>0</xdr:colOff>
      <xdr:row>18</xdr:row>
      <xdr:rowOff>165100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58B2594-5D8D-46C6-958B-727187952990}"/>
            </a:ext>
          </a:extLst>
        </xdr:cNvPr>
        <xdr:cNvSpPr txBox="1"/>
      </xdr:nvSpPr>
      <xdr:spPr>
        <a:xfrm>
          <a:off x="479374" y="3846940"/>
          <a:ext cx="1501826" cy="534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家族の人数で割るなどすれば、個人の排出量がわかるね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355600</xdr:colOff>
      <xdr:row>18</xdr:row>
      <xdr:rowOff>127000</xdr:rowOff>
    </xdr:from>
    <xdr:to>
      <xdr:col>17</xdr:col>
      <xdr:colOff>603250</xdr:colOff>
      <xdr:row>18</xdr:row>
      <xdr:rowOff>374650</xdr:rowOff>
    </xdr:to>
    <xdr:pic>
      <xdr:nvPicPr>
        <xdr:cNvPr id="5" name="グラフィックス 4" descr="もみの木 単色塗りつぶし">
          <a:extLst>
            <a:ext uri="{FF2B5EF4-FFF2-40B4-BE49-F238E27FC236}">
              <a16:creationId xmlns:a16="http://schemas.microsoft.com/office/drawing/2014/main" id="{D01C96E9-B094-450A-B979-556EC22D5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728450" y="356870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17</xdr:col>
      <xdr:colOff>378846</xdr:colOff>
      <xdr:row>16</xdr:row>
      <xdr:rowOff>162946</xdr:rowOff>
    </xdr:from>
    <xdr:to>
      <xdr:col>18</xdr:col>
      <xdr:colOff>6349</xdr:colOff>
      <xdr:row>17</xdr:row>
      <xdr:rowOff>25399</xdr:rowOff>
    </xdr:to>
    <xdr:pic>
      <xdr:nvPicPr>
        <xdr:cNvPr id="8" name="グラフィックス 7" descr="家 単色塗りつぶし">
          <a:extLst>
            <a:ext uri="{FF2B5EF4-FFF2-40B4-BE49-F238E27FC236}">
              <a16:creationId xmlns:a16="http://schemas.microsoft.com/office/drawing/2014/main" id="{0041ABFF-C59A-630C-8A78-59F9FDD0E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751696" y="3985646"/>
          <a:ext cx="243453" cy="243453"/>
        </a:xfrm>
        <a:prstGeom prst="rect">
          <a:avLst/>
        </a:prstGeom>
      </xdr:spPr>
    </xdr:pic>
    <xdr:clientData/>
  </xdr:twoCellAnchor>
  <xdr:twoCellAnchor editAs="oneCell">
    <xdr:from>
      <xdr:col>13</xdr:col>
      <xdr:colOff>222250</xdr:colOff>
      <xdr:row>15</xdr:row>
      <xdr:rowOff>215234</xdr:rowOff>
    </xdr:from>
    <xdr:to>
      <xdr:col>14</xdr:col>
      <xdr:colOff>444500</xdr:colOff>
      <xdr:row>18</xdr:row>
      <xdr:rowOff>379312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9E52A50-20E9-1135-F8CE-2640C907C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07450" y="3434684"/>
          <a:ext cx="882650" cy="1148328"/>
        </a:xfrm>
        <a:prstGeom prst="rect">
          <a:avLst/>
        </a:prstGeom>
      </xdr:spPr>
    </xdr:pic>
    <xdr:clientData/>
  </xdr:twoCellAnchor>
  <xdr:twoCellAnchor>
    <xdr:from>
      <xdr:col>10</xdr:col>
      <xdr:colOff>12700</xdr:colOff>
      <xdr:row>16</xdr:row>
      <xdr:rowOff>0</xdr:rowOff>
    </xdr:from>
    <xdr:to>
      <xdr:col>13</xdr:col>
      <xdr:colOff>57150</xdr:colOff>
      <xdr:row>17</xdr:row>
      <xdr:rowOff>336550</xdr:rowOff>
    </xdr:to>
    <xdr:sp macro="" textlink="">
      <xdr:nvSpPr>
        <xdr:cNvPr id="14" name="吹き出し: 円形 13">
          <a:extLst>
            <a:ext uri="{FF2B5EF4-FFF2-40B4-BE49-F238E27FC236}">
              <a16:creationId xmlns:a16="http://schemas.microsoft.com/office/drawing/2014/main" id="{C37A2EED-3802-1605-2F15-4F9230BB31ED}"/>
            </a:ext>
          </a:extLst>
        </xdr:cNvPr>
        <xdr:cNvSpPr/>
      </xdr:nvSpPr>
      <xdr:spPr>
        <a:xfrm>
          <a:off x="6616700" y="3441700"/>
          <a:ext cx="2025650" cy="717550"/>
        </a:xfrm>
        <a:prstGeom prst="wedgeEllipseCallout">
          <a:avLst>
            <a:gd name="adj1" fmla="val 56596"/>
            <a:gd name="adj2" fmla="val -1706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165100</xdr:colOff>
      <xdr:row>16</xdr:row>
      <xdr:rowOff>76200</xdr:rowOff>
    </xdr:from>
    <xdr:to>
      <xdr:col>12</xdr:col>
      <xdr:colOff>647700</xdr:colOff>
      <xdr:row>17</xdr:row>
      <xdr:rowOff>273050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BB4B855-16C9-4A49-1F09-2B3DD21B2AA6}"/>
            </a:ext>
          </a:extLst>
        </xdr:cNvPr>
        <xdr:cNvSpPr txBox="1"/>
      </xdr:nvSpPr>
      <xdr:spPr>
        <a:xfrm>
          <a:off x="6769100" y="3517900"/>
          <a:ext cx="180340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月ごとの変動を確認することで、省エネのポイントがわかるかも？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17</xdr:col>
      <xdr:colOff>413468</xdr:colOff>
      <xdr:row>17</xdr:row>
      <xdr:rowOff>146050</xdr:rowOff>
    </xdr:from>
    <xdr:to>
      <xdr:col>17</xdr:col>
      <xdr:colOff>577849</xdr:colOff>
      <xdr:row>18</xdr:row>
      <xdr:rowOff>7056</xdr:rowOff>
    </xdr:to>
    <xdr:pic>
      <xdr:nvPicPr>
        <xdr:cNvPr id="3" name="グラフィックス 2" descr="裁きの天秤 単色塗りつぶし">
          <a:extLst>
            <a:ext uri="{FF2B5EF4-FFF2-40B4-BE49-F238E27FC236}">
              <a16:creationId xmlns:a16="http://schemas.microsoft.com/office/drawing/2014/main" id="{246D790F-3737-409F-84A6-F28EF7A3E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1786318" y="4349750"/>
          <a:ext cx="164381" cy="242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972BA-BBAE-41F7-AC2D-28815C34F22E}">
  <dimension ref="B1:I23"/>
  <sheetViews>
    <sheetView tabSelected="1" view="pageBreakPreview" zoomScaleNormal="100" zoomScaleSheetLayoutView="100" workbookViewId="0">
      <selection activeCell="B2" sqref="B2:H2"/>
    </sheetView>
  </sheetViews>
  <sheetFormatPr defaultColWidth="8.6640625" defaultRowHeight="17.5" x14ac:dyDescent="0.55000000000000004"/>
  <cols>
    <col min="1" max="1" width="1.58203125" style="1" customWidth="1"/>
    <col min="2" max="2" width="3.83203125" style="1" customWidth="1"/>
    <col min="3" max="3" width="20.58203125" style="1" customWidth="1"/>
    <col min="4" max="4" width="9.33203125" style="1" customWidth="1"/>
    <col min="5" max="5" width="23.83203125" style="1" customWidth="1"/>
    <col min="6" max="6" width="14.58203125" style="1" customWidth="1"/>
    <col min="7" max="7" width="8.08203125" style="1" bestFit="1" customWidth="1"/>
    <col min="8" max="8" width="3.6640625" style="1" customWidth="1"/>
    <col min="9" max="9" width="8.6640625" style="15"/>
    <col min="10" max="16384" width="8.6640625" style="1"/>
  </cols>
  <sheetData>
    <row r="1" spans="2:9" ht="9" customHeight="1" x14ac:dyDescent="0.55000000000000004"/>
    <row r="2" spans="2:9" ht="19" x14ac:dyDescent="0.55000000000000004">
      <c r="B2" s="40" t="s">
        <v>45</v>
      </c>
      <c r="C2" s="41"/>
      <c r="D2" s="41"/>
      <c r="E2" s="41"/>
      <c r="F2" s="41"/>
      <c r="G2" s="41"/>
      <c r="H2" s="42"/>
    </row>
    <row r="4" spans="2:9" s="6" customFormat="1" ht="16" x14ac:dyDescent="0.55000000000000004">
      <c r="B4" s="7" t="s">
        <v>38</v>
      </c>
      <c r="I4" s="15"/>
    </row>
    <row r="5" spans="2:9" s="6" customFormat="1" ht="16" x14ac:dyDescent="0.55000000000000004">
      <c r="B5" s="7" t="s">
        <v>0</v>
      </c>
      <c r="I5" s="15"/>
    </row>
    <row r="6" spans="2:9" x14ac:dyDescent="0.45">
      <c r="E6" s="9" t="s">
        <v>13</v>
      </c>
    </row>
    <row r="7" spans="2:9" ht="18" customHeight="1" x14ac:dyDescent="0.55000000000000004">
      <c r="C7" s="21" t="s">
        <v>1</v>
      </c>
      <c r="D7" s="21" t="s">
        <v>2</v>
      </c>
      <c r="E7" s="19" t="s">
        <v>47</v>
      </c>
      <c r="F7" s="38" t="s">
        <v>3</v>
      </c>
      <c r="G7" s="39"/>
    </row>
    <row r="8" spans="2:9" x14ac:dyDescent="0.55000000000000004">
      <c r="C8" s="2" t="s">
        <v>26</v>
      </c>
      <c r="D8" s="4" t="s">
        <v>9</v>
      </c>
      <c r="E8" s="3"/>
      <c r="F8" s="17">
        <f>E8*0.457</f>
        <v>0</v>
      </c>
      <c r="G8" s="2" t="s">
        <v>11</v>
      </c>
      <c r="I8" s="15" t="s">
        <v>48</v>
      </c>
    </row>
    <row r="9" spans="2:9" x14ac:dyDescent="0.55000000000000004">
      <c r="C9" s="2" t="s">
        <v>4</v>
      </c>
      <c r="D9" s="4" t="s">
        <v>12</v>
      </c>
      <c r="E9" s="3"/>
      <c r="F9" s="17">
        <f>E9*2.05</f>
        <v>0</v>
      </c>
      <c r="G9" s="2" t="s">
        <v>11</v>
      </c>
      <c r="I9" s="15" t="s">
        <v>28</v>
      </c>
    </row>
    <row r="10" spans="2:9" x14ac:dyDescent="0.55000000000000004">
      <c r="C10" s="2" t="s">
        <v>5</v>
      </c>
      <c r="D10" s="4" t="s">
        <v>12</v>
      </c>
      <c r="E10" s="3"/>
      <c r="F10" s="17">
        <f>E10*2.183*0.0501*16.3*44/12</f>
        <v>0</v>
      </c>
      <c r="G10" s="2" t="s">
        <v>11</v>
      </c>
      <c r="I10" s="15" t="s">
        <v>33</v>
      </c>
    </row>
    <row r="11" spans="2:9" x14ac:dyDescent="0.55000000000000004">
      <c r="C11" s="2" t="s">
        <v>6</v>
      </c>
      <c r="D11" s="4" t="s">
        <v>10</v>
      </c>
      <c r="E11" s="3"/>
      <c r="F11" s="17">
        <f>E11*0.0365*18.7*44/12</f>
        <v>0</v>
      </c>
      <c r="G11" s="2" t="s">
        <v>11</v>
      </c>
      <c r="I11" s="15" t="s">
        <v>30</v>
      </c>
    </row>
    <row r="12" spans="2:9" x14ac:dyDescent="0.55000000000000004">
      <c r="C12" s="2" t="s">
        <v>7</v>
      </c>
      <c r="D12" s="4" t="s">
        <v>10</v>
      </c>
      <c r="E12" s="3"/>
      <c r="F12" s="17">
        <f>E12*0.038*18.8*44/12</f>
        <v>0</v>
      </c>
      <c r="G12" s="2" t="s">
        <v>11</v>
      </c>
      <c r="I12" s="15" t="s">
        <v>31</v>
      </c>
    </row>
    <row r="13" spans="2:9" ht="18" thickBot="1" x14ac:dyDescent="0.6">
      <c r="C13" s="5" t="s">
        <v>8</v>
      </c>
      <c r="D13" s="10" t="s">
        <v>10</v>
      </c>
      <c r="E13" s="13"/>
      <c r="F13" s="17">
        <f>E13*0.0334*18.7*44/12</f>
        <v>0</v>
      </c>
      <c r="G13" s="5" t="s">
        <v>11</v>
      </c>
      <c r="I13" s="15" t="s">
        <v>32</v>
      </c>
    </row>
    <row r="14" spans="2:9" ht="18" thickTop="1" x14ac:dyDescent="0.55000000000000004">
      <c r="C14" s="11" t="s">
        <v>3</v>
      </c>
      <c r="D14" s="12" t="s">
        <v>11</v>
      </c>
      <c r="E14" s="14"/>
      <c r="F14" s="18">
        <f>SUM(F8:F13)</f>
        <v>0</v>
      </c>
      <c r="G14" s="11" t="s">
        <v>11</v>
      </c>
    </row>
    <row r="15" spans="2:9" x14ac:dyDescent="0.55000000000000004">
      <c r="C15" s="15" t="s">
        <v>27</v>
      </c>
    </row>
    <row r="16" spans="2:9" ht="26" customHeight="1" x14ac:dyDescent="0.55000000000000004">
      <c r="C16" s="15"/>
      <c r="E16" s="31" t="s">
        <v>50</v>
      </c>
      <c r="F16" s="26">
        <v>318</v>
      </c>
      <c r="G16" s="27" t="s">
        <v>11</v>
      </c>
      <c r="I16" s="15" t="s">
        <v>51</v>
      </c>
    </row>
    <row r="17" spans="3:9" ht="26" customHeight="1" x14ac:dyDescent="0.55000000000000004">
      <c r="C17" s="15"/>
      <c r="E17" s="30" t="s">
        <v>54</v>
      </c>
      <c r="F17" s="29">
        <f>F14-F16</f>
        <v>-318</v>
      </c>
      <c r="G17" s="28" t="s">
        <v>11</v>
      </c>
      <c r="I17" s="15" t="s">
        <v>52</v>
      </c>
    </row>
    <row r="18" spans="3:9" ht="26" customHeight="1" x14ac:dyDescent="0.55000000000000004">
      <c r="C18" s="15"/>
      <c r="E18" s="25" t="s">
        <v>53</v>
      </c>
      <c r="F18" s="24">
        <f>F14*12/8.8</f>
        <v>0</v>
      </c>
      <c r="G18" s="22" t="s">
        <v>34</v>
      </c>
      <c r="I18" s="15" t="s">
        <v>37</v>
      </c>
    </row>
    <row r="20" spans="3:9" x14ac:dyDescent="0.55000000000000004">
      <c r="C20" s="15" t="s">
        <v>36</v>
      </c>
    </row>
    <row r="21" spans="3:9" x14ac:dyDescent="0.55000000000000004">
      <c r="C21" s="15" t="s">
        <v>42</v>
      </c>
    </row>
    <row r="22" spans="3:9" x14ac:dyDescent="0.55000000000000004">
      <c r="C22" s="15" t="s">
        <v>43</v>
      </c>
    </row>
    <row r="23" spans="3:9" x14ac:dyDescent="0.55000000000000004">
      <c r="C23" s="15" t="s">
        <v>46</v>
      </c>
    </row>
  </sheetData>
  <mergeCells count="2">
    <mergeCell ref="F7:G7"/>
    <mergeCell ref="B2:H2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3A3B-544B-41FE-A4D0-023570AB9C3F}">
  <dimension ref="B1:T24"/>
  <sheetViews>
    <sheetView view="pageBreakPreview" zoomScaleNormal="100" zoomScaleSheetLayoutView="100" workbookViewId="0">
      <selection activeCell="R19" sqref="R19"/>
    </sheetView>
  </sheetViews>
  <sheetFormatPr defaultColWidth="8.6640625" defaultRowHeight="17.5" x14ac:dyDescent="0.55000000000000004"/>
  <cols>
    <col min="1" max="1" width="1.58203125" style="1" customWidth="1"/>
    <col min="2" max="2" width="3.83203125" style="1" customWidth="1"/>
    <col min="3" max="3" width="20.58203125" style="1" customWidth="1"/>
    <col min="4" max="16" width="8.6640625" style="1" customWidth="1"/>
    <col min="17" max="17" width="10.58203125" style="1" customWidth="1"/>
    <col min="18" max="18" width="8.08203125" style="1" bestFit="1" customWidth="1"/>
    <col min="19" max="19" width="3.6640625" style="1" customWidth="1"/>
    <col min="20" max="16384" width="8.6640625" style="1"/>
  </cols>
  <sheetData>
    <row r="1" spans="2:20" ht="8" customHeight="1" x14ac:dyDescent="0.55000000000000004"/>
    <row r="2" spans="2:20" ht="19" x14ac:dyDescent="0.55000000000000004">
      <c r="B2" s="40" t="s">
        <v>44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</row>
    <row r="4" spans="2:20" s="6" customFormat="1" ht="16" x14ac:dyDescent="0.55000000000000004">
      <c r="B4" s="7" t="s">
        <v>39</v>
      </c>
    </row>
    <row r="5" spans="2:20" s="6" customFormat="1" ht="16" x14ac:dyDescent="0.55000000000000004">
      <c r="B5" s="7" t="s">
        <v>0</v>
      </c>
    </row>
    <row r="6" spans="2:20" x14ac:dyDescent="0.35">
      <c r="E6" s="16" t="s">
        <v>35</v>
      </c>
      <c r="F6" s="16" t="s">
        <v>35</v>
      </c>
      <c r="G6" s="16" t="s">
        <v>35</v>
      </c>
      <c r="H6" s="16" t="s">
        <v>35</v>
      </c>
      <c r="I6" s="16" t="s">
        <v>35</v>
      </c>
      <c r="J6" s="16" t="s">
        <v>35</v>
      </c>
      <c r="K6" s="16" t="s">
        <v>35</v>
      </c>
      <c r="L6" s="16" t="s">
        <v>35</v>
      </c>
      <c r="M6" s="16" t="s">
        <v>35</v>
      </c>
      <c r="N6" s="16" t="s">
        <v>35</v>
      </c>
      <c r="O6" s="16" t="s">
        <v>35</v>
      </c>
      <c r="P6" s="16" t="s">
        <v>35</v>
      </c>
    </row>
    <row r="7" spans="2:20" ht="18" customHeight="1" x14ac:dyDescent="0.55000000000000004">
      <c r="C7" s="43" t="s">
        <v>1</v>
      </c>
      <c r="D7" s="43" t="s">
        <v>2</v>
      </c>
      <c r="E7" s="45" t="s">
        <v>47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 t="s">
        <v>3</v>
      </c>
      <c r="R7" s="47"/>
    </row>
    <row r="8" spans="2:20" ht="18" customHeight="1" x14ac:dyDescent="0.55000000000000004">
      <c r="C8" s="44"/>
      <c r="D8" s="44"/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  <c r="K8" s="8" t="s">
        <v>20</v>
      </c>
      <c r="L8" s="8" t="s">
        <v>21</v>
      </c>
      <c r="M8" s="8" t="s">
        <v>22</v>
      </c>
      <c r="N8" s="8" t="s">
        <v>23</v>
      </c>
      <c r="O8" s="8" t="s">
        <v>24</v>
      </c>
      <c r="P8" s="8" t="s">
        <v>25</v>
      </c>
      <c r="Q8" s="48"/>
      <c r="R8" s="49"/>
    </row>
    <row r="9" spans="2:20" x14ac:dyDescent="0.55000000000000004">
      <c r="C9" s="2" t="s">
        <v>26</v>
      </c>
      <c r="D9" s="4" t="s">
        <v>9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7">
        <f>SUM(E9:P9)*0.457</f>
        <v>0</v>
      </c>
      <c r="R9" s="2" t="s">
        <v>11</v>
      </c>
      <c r="T9" s="15" t="s">
        <v>48</v>
      </c>
    </row>
    <row r="10" spans="2:20" x14ac:dyDescent="0.55000000000000004">
      <c r="C10" s="2" t="s">
        <v>4</v>
      </c>
      <c r="D10" s="4" t="s">
        <v>12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7">
        <f>SUM(E10:P10)*2.05</f>
        <v>0</v>
      </c>
      <c r="R10" s="2" t="s">
        <v>11</v>
      </c>
      <c r="T10" s="15" t="s">
        <v>28</v>
      </c>
    </row>
    <row r="11" spans="2:20" x14ac:dyDescent="0.55000000000000004">
      <c r="C11" s="2" t="s">
        <v>5</v>
      </c>
      <c r="D11" s="4" t="s">
        <v>12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7">
        <f>SUM(E11:P11)*2.183*0.0501*16.3*44/12</f>
        <v>0</v>
      </c>
      <c r="R11" s="2" t="s">
        <v>11</v>
      </c>
      <c r="T11" s="15" t="s">
        <v>29</v>
      </c>
    </row>
    <row r="12" spans="2:20" x14ac:dyDescent="0.55000000000000004">
      <c r="C12" s="2" t="s">
        <v>6</v>
      </c>
      <c r="D12" s="4" t="s">
        <v>10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7">
        <f>SUM(E12:P12)*0.0365*18.7*44/12</f>
        <v>0</v>
      </c>
      <c r="R12" s="2" t="s">
        <v>11</v>
      </c>
      <c r="T12" s="15" t="s">
        <v>30</v>
      </c>
    </row>
    <row r="13" spans="2:20" x14ac:dyDescent="0.55000000000000004">
      <c r="C13" s="2" t="s">
        <v>7</v>
      </c>
      <c r="D13" s="4" t="s">
        <v>10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7">
        <f>SUM(E13:P13)*0.038*18.8*44/12</f>
        <v>0</v>
      </c>
      <c r="R13" s="2" t="s">
        <v>11</v>
      </c>
      <c r="T13" s="15" t="s">
        <v>31</v>
      </c>
    </row>
    <row r="14" spans="2:20" ht="18" thickBot="1" x14ac:dyDescent="0.6">
      <c r="C14" s="5" t="s">
        <v>8</v>
      </c>
      <c r="D14" s="10" t="s">
        <v>10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7">
        <f>SUM(E14:P14)*0.0334*18.7*44/12</f>
        <v>0</v>
      </c>
      <c r="R14" s="5" t="s">
        <v>11</v>
      </c>
      <c r="T14" s="15" t="s">
        <v>32</v>
      </c>
    </row>
    <row r="15" spans="2:20" ht="18" thickTop="1" x14ac:dyDescent="0.55000000000000004">
      <c r="C15" s="11" t="s">
        <v>3</v>
      </c>
      <c r="D15" s="12" t="s">
        <v>11</v>
      </c>
      <c r="E15" s="20">
        <f>E9*0.438+E10*2.05+E11*2.183*0.0501*16.3*44/12+E12*0.00365*18.7*44/12+E13*0.0038*18.8*44/12+E14*0.0334*18.7*44/12</f>
        <v>0</v>
      </c>
      <c r="F15" s="20">
        <f t="shared" ref="F15:P15" si="0">F9*0.438+F10*2.05+F11*2.183*0.0501*16.3*44/12+F12*0.00365*18.7*44/12+F13*0.0038*18.8*44/12+F14*0.0334*18.7*44/12</f>
        <v>0</v>
      </c>
      <c r="G15" s="20">
        <f t="shared" si="0"/>
        <v>0</v>
      </c>
      <c r="H15" s="20">
        <f t="shared" si="0"/>
        <v>0</v>
      </c>
      <c r="I15" s="20">
        <f t="shared" si="0"/>
        <v>0</v>
      </c>
      <c r="J15" s="20">
        <f t="shared" si="0"/>
        <v>0</v>
      </c>
      <c r="K15" s="20">
        <f t="shared" si="0"/>
        <v>0</v>
      </c>
      <c r="L15" s="20">
        <f t="shared" si="0"/>
        <v>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0</v>
      </c>
      <c r="Q15" s="18">
        <f>SUM(Q9:Q14)</f>
        <v>0</v>
      </c>
      <c r="R15" s="11" t="s">
        <v>11</v>
      </c>
    </row>
    <row r="16" spans="2:20" x14ac:dyDescent="0.55000000000000004">
      <c r="C16" s="15" t="s">
        <v>27</v>
      </c>
      <c r="Q16" s="23"/>
    </row>
    <row r="17" spans="3:20" ht="30" x14ac:dyDescent="0.55000000000000004">
      <c r="C17" s="15"/>
      <c r="P17" s="31" t="s">
        <v>56</v>
      </c>
      <c r="Q17" s="34">
        <v>3811</v>
      </c>
      <c r="R17" s="35" t="s">
        <v>11</v>
      </c>
      <c r="T17" s="15" t="s">
        <v>41</v>
      </c>
    </row>
    <row r="18" spans="3:20" ht="30" customHeight="1" x14ac:dyDescent="0.55000000000000004">
      <c r="C18" s="15"/>
      <c r="P18" s="30" t="s">
        <v>55</v>
      </c>
      <c r="Q18" s="36">
        <f>Q15-Q17</f>
        <v>-3811</v>
      </c>
      <c r="R18" s="37" t="s">
        <v>11</v>
      </c>
      <c r="T18" s="15" t="s">
        <v>49</v>
      </c>
    </row>
    <row r="19" spans="3:20" ht="50.5" customHeight="1" x14ac:dyDescent="0.55000000000000004">
      <c r="C19" s="15"/>
      <c r="P19" s="25" t="s">
        <v>57</v>
      </c>
      <c r="Q19" s="32">
        <f>Q15/8.8</f>
        <v>0</v>
      </c>
      <c r="R19" s="33" t="s">
        <v>34</v>
      </c>
      <c r="T19" s="15" t="s">
        <v>40</v>
      </c>
    </row>
    <row r="21" spans="3:20" x14ac:dyDescent="0.55000000000000004">
      <c r="C21" s="15" t="s">
        <v>36</v>
      </c>
    </row>
    <row r="22" spans="3:20" x14ac:dyDescent="0.55000000000000004">
      <c r="C22" s="15" t="s">
        <v>42</v>
      </c>
    </row>
    <row r="23" spans="3:20" x14ac:dyDescent="0.55000000000000004">
      <c r="C23" s="15" t="s">
        <v>43</v>
      </c>
    </row>
    <row r="24" spans="3:20" x14ac:dyDescent="0.55000000000000004">
      <c r="C24" s="15" t="s">
        <v>46</v>
      </c>
    </row>
  </sheetData>
  <mergeCells count="5">
    <mergeCell ref="B2:S2"/>
    <mergeCell ref="C7:C8"/>
    <mergeCell ref="D7:D8"/>
    <mergeCell ref="E7:P7"/>
    <mergeCell ref="Q7:R8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（月間）家庭向けCO2排出量計算シート</vt:lpstr>
      <vt:lpstr>（年間）家庭向けCO2排出量計算シート</vt:lpstr>
      <vt:lpstr>'（月間）家庭向けCO2排出量計算シート'!Print_Area</vt:lpstr>
      <vt:lpstr>'（年間）家庭向けCO2排出量計算シート'!Print_Area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榎本　美紀</dc:creator>
  <cp:lastModifiedBy>榎本　美紀</cp:lastModifiedBy>
  <dcterms:created xsi:type="dcterms:W3CDTF">2024-06-10T05:03:05Z</dcterms:created>
  <dcterms:modified xsi:type="dcterms:W3CDTF">2024-09-03T07:14:27Z</dcterms:modified>
</cp:coreProperties>
</file>