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C:\Users\0262684\Desktop\一時保存\R7処遇改善実績\"/>
    </mc:Choice>
  </mc:AlternateContent>
  <xr:revisionPtr revIDLastSave="0" documentId="13_ncr:1_{65600ECE-442B-48B8-8ACC-7CF7DBEBD9AE}"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基本情報入力シート!$A$1:$AA$124</definedName>
    <definedName name="_xlnm.Print_Area" localSheetId="1">'別紙様式3-1'!$A$1:$AL$168</definedName>
    <definedName name="_xlnm.Print_Area" localSheetId="2">'別紙様式3-2（加算　個票）'!$A$1:$AF$113</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J15" i="26" l="1"/>
  <c r="AL39" i="24" l="1"/>
  <c r="AL38" i="24"/>
  <c r="AL37" i="24"/>
  <c r="AL36" i="24"/>
  <c r="AL35" i="24"/>
  <c r="AL34" i="24"/>
  <c r="AL33" i="24"/>
  <c r="AL32" i="24"/>
  <c r="AL31" i="24"/>
  <c r="AL30" i="24"/>
  <c r="AL29" i="24"/>
  <c r="AL28" i="24"/>
  <c r="AL27" i="24"/>
  <c r="AL26" i="24"/>
  <c r="AL25" i="24"/>
  <c r="AL24" i="24"/>
  <c r="AL23" i="24"/>
  <c r="AL22" i="24"/>
  <c r="AL21" i="24"/>
  <c r="AL20" i="24"/>
  <c r="AL19" i="24"/>
  <c r="AL18" i="24"/>
  <c r="AL17" i="24"/>
  <c r="AL16" i="24"/>
  <c r="AL15" i="24"/>
  <c r="AL14" i="24"/>
  <c r="AL13" i="24"/>
  <c r="AL12" i="24"/>
  <c r="AL11" i="24"/>
  <c r="AL10" i="24"/>
  <c r="AL9" i="24"/>
  <c r="AL8" i="24"/>
  <c r="AL7" i="24"/>
  <c r="AL6" i="24"/>
  <c r="AL5" i="24"/>
  <c r="AK39" i="24"/>
  <c r="AK38" i="24"/>
  <c r="AK37" i="24"/>
  <c r="AK36" i="24"/>
  <c r="AK35" i="24"/>
  <c r="AK34" i="24"/>
  <c r="AK33" i="24"/>
  <c r="AK32" i="24"/>
  <c r="AK31" i="24"/>
  <c r="AK30" i="24"/>
  <c r="AK29" i="24"/>
  <c r="AK28" i="24"/>
  <c r="AK27" i="24"/>
  <c r="AK26" i="24"/>
  <c r="AK25" i="24"/>
  <c r="AK24" i="24"/>
  <c r="AK23" i="24"/>
  <c r="AK22" i="24"/>
  <c r="AK21" i="24"/>
  <c r="AK20" i="24"/>
  <c r="AK19" i="24"/>
  <c r="AK18" i="24"/>
  <c r="AK17" i="24"/>
  <c r="AK16" i="24"/>
  <c r="AK15" i="24"/>
  <c r="AK14" i="24"/>
  <c r="AK13" i="24"/>
  <c r="AK12" i="24"/>
  <c r="AK11" i="24"/>
  <c r="AK10" i="24"/>
  <c r="AK9" i="24"/>
  <c r="AK8" i="24"/>
  <c r="AK7" i="24"/>
  <c r="AK6" i="24"/>
  <c r="AK5" i="24"/>
  <c r="AJ33" i="24"/>
  <c r="AJ32" i="24"/>
  <c r="AJ29" i="24"/>
  <c r="AJ28" i="24"/>
  <c r="AJ27" i="24"/>
  <c r="AJ26" i="24"/>
  <c r="AJ25" i="24"/>
  <c r="AJ24" i="24"/>
  <c r="AJ23" i="24"/>
  <c r="AJ21" i="24"/>
  <c r="AJ20" i="24"/>
  <c r="AJ19" i="24"/>
  <c r="AJ18" i="24"/>
  <c r="AJ17" i="24"/>
  <c r="AJ16" i="24"/>
  <c r="AJ15" i="24"/>
  <c r="AJ14" i="24"/>
  <c r="AJ13" i="24"/>
  <c r="AJ10" i="24"/>
  <c r="AJ8" i="24"/>
  <c r="AJ7" i="24"/>
  <c r="AJ6" i="24"/>
  <c r="AJ5" i="24"/>
  <c r="AI39" i="24"/>
  <c r="AI38" i="24"/>
  <c r="AI37" i="24"/>
  <c r="AI36" i="24"/>
  <c r="AI35" i="24"/>
  <c r="AI34" i="24"/>
  <c r="AI33" i="24"/>
  <c r="AI32" i="24"/>
  <c r="AI31" i="24"/>
  <c r="AI30" i="24"/>
  <c r="AI29" i="24"/>
  <c r="AI28" i="24"/>
  <c r="AI27" i="24"/>
  <c r="AI26" i="24"/>
  <c r="AI25" i="24"/>
  <c r="AI24" i="24"/>
  <c r="AI23" i="24"/>
  <c r="AI22" i="24"/>
  <c r="AI21" i="24"/>
  <c r="AI20" i="24"/>
  <c r="AI19" i="24"/>
  <c r="AI18" i="24"/>
  <c r="AI17" i="24"/>
  <c r="AI16" i="24"/>
  <c r="AI15" i="24"/>
  <c r="AI14" i="24"/>
  <c r="AI13" i="24"/>
  <c r="AI11" i="24"/>
  <c r="AI12" i="24"/>
  <c r="AI10" i="24"/>
  <c r="AI9" i="24"/>
  <c r="AI8" i="24"/>
  <c r="AI7" i="24"/>
  <c r="AI6" i="24"/>
  <c r="AI5" i="24"/>
  <c r="AT5" i="24"/>
  <c r="AG14" i="26"/>
  <c r="AC14" i="26" s="1"/>
  <c r="AJ14" i="26"/>
  <c r="AB7" i="26"/>
  <c r="AB5" i="26"/>
  <c r="N5" i="26"/>
  <c r="AN136" i="15"/>
  <c r="AN129" i="15"/>
  <c r="AN125" i="15"/>
  <c r="AN120" i="15"/>
  <c r="AN116" i="15"/>
  <c r="AN112" i="15"/>
  <c r="Q30" i="15"/>
  <c r="Q28" i="15"/>
  <c r="Q26" i="15" s="1"/>
  <c r="AJ113" i="26" l="1"/>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B8" i="26" l="1"/>
  <c r="AC7" i="26" s="1"/>
  <c r="AD1" i="26" l="1"/>
  <c r="N16" i="26" l="1"/>
  <c r="AA16" i="26" s="1"/>
  <c r="N17" i="26"/>
  <c r="AA17" i="26" s="1"/>
  <c r="N18" i="26"/>
  <c r="AA18" i="26" s="1"/>
  <c r="N19" i="26"/>
  <c r="N20" i="26"/>
  <c r="N21" i="26"/>
  <c r="AA21" i="26" s="1"/>
  <c r="N22" i="26"/>
  <c r="AH22" i="26" s="1"/>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c r="S20" i="26" l="1"/>
  <c r="AA20" i="26"/>
  <c r="S19" i="26"/>
  <c r="AA19" i="26"/>
  <c r="S15" i="26"/>
  <c r="AA15" i="26"/>
  <c r="AA150" i="15"/>
  <c r="T150" i="15"/>
  <c r="AN47" i="15" l="1"/>
  <c r="W18" i="15"/>
  <c r="W20" i="15" s="1"/>
  <c r="AG15" i="26"/>
  <c r="AG16" i="26"/>
  <c r="AG17" i="26"/>
  <c r="AG18" i="26"/>
  <c r="AC18" i="26" s="1"/>
  <c r="AG19" i="26"/>
  <c r="AG20" i="26"/>
  <c r="AG21" i="26"/>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T6" i="24"/>
  <c r="AU6" i="24"/>
  <c r="AV6" i="24"/>
  <c r="AW6" i="24"/>
  <c r="AT7" i="24"/>
  <c r="AU7" i="24"/>
  <c r="AV7" i="24"/>
  <c r="AW7" i="24"/>
  <c r="AT8" i="24"/>
  <c r="AU8" i="24"/>
  <c r="AV8" i="24"/>
  <c r="AW8" i="24"/>
  <c r="AT9" i="24"/>
  <c r="AV9" i="24"/>
  <c r="AW9" i="24"/>
  <c r="AT10" i="24"/>
  <c r="AU10" i="24"/>
  <c r="AV10" i="24"/>
  <c r="AW10" i="24"/>
  <c r="AT11" i="24"/>
  <c r="AV11" i="24"/>
  <c r="AW11" i="24"/>
  <c r="AT12" i="24"/>
  <c r="AV12" i="24"/>
  <c r="AW12" i="24"/>
  <c r="AT13" i="24"/>
  <c r="AU13" i="24"/>
  <c r="AV13" i="24"/>
  <c r="AW13" i="24"/>
  <c r="AT14" i="24"/>
  <c r="AU14" i="24"/>
  <c r="AV14" i="24"/>
  <c r="AW14" i="24"/>
  <c r="AT15" i="24"/>
  <c r="AU15" i="24"/>
  <c r="AV15" i="24"/>
  <c r="AW15" i="24"/>
  <c r="AT17" i="24"/>
  <c r="AU17" i="24"/>
  <c r="AV17" i="24"/>
  <c r="AW17" i="24"/>
  <c r="AT18" i="24"/>
  <c r="AU18" i="24"/>
  <c r="AV18" i="24"/>
  <c r="AW18" i="24"/>
  <c r="AT20" i="24"/>
  <c r="AU20" i="24"/>
  <c r="AV20" i="24"/>
  <c r="AW20" i="24"/>
  <c r="AT21" i="24"/>
  <c r="AU21" i="24"/>
  <c r="AV21" i="24"/>
  <c r="AW21" i="24"/>
  <c r="AT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V30" i="24"/>
  <c r="AW30" i="24"/>
  <c r="AT31" i="24"/>
  <c r="AV31" i="24"/>
  <c r="AW31" i="24"/>
  <c r="AT32" i="24"/>
  <c r="AU32" i="24"/>
  <c r="AV32" i="24"/>
  <c r="AW32" i="24"/>
  <c r="AT33" i="24"/>
  <c r="AU33" i="24"/>
  <c r="AV33" i="24"/>
  <c r="AW33" i="24"/>
  <c r="AT34" i="24"/>
  <c r="AV34" i="24"/>
  <c r="AW34" i="24"/>
  <c r="AT35" i="24"/>
  <c r="AV35" i="24"/>
  <c r="AW35" i="24"/>
  <c r="AT36" i="24"/>
  <c r="AV36" i="24"/>
  <c r="AW36" i="24"/>
  <c r="AT37" i="24"/>
  <c r="AV37" i="24"/>
  <c r="AW37" i="24"/>
  <c r="AT38" i="24"/>
  <c r="AV38" i="24"/>
  <c r="AW38" i="24"/>
  <c r="AT39" i="24"/>
  <c r="AV39" i="24"/>
  <c r="AW39" i="24"/>
  <c r="AW5" i="24"/>
  <c r="AV5" i="24"/>
  <c r="AU5" i="24"/>
  <c r="U19" i="26" l="1"/>
  <c r="AC19" i="26"/>
  <c r="U17" i="26"/>
  <c r="AC17" i="26"/>
  <c r="U16" i="26"/>
  <c r="AC16" i="26"/>
  <c r="U15" i="26"/>
  <c r="AC15" i="26"/>
  <c r="U20" i="26"/>
  <c r="AC20" i="26"/>
  <c r="U21" i="26"/>
  <c r="AC21" i="26"/>
  <c r="AN48" i="15"/>
  <c r="AN49" i="15" s="1"/>
  <c r="AI108" i="15" s="1"/>
  <c r="AC54" i="26"/>
  <c r="AC22" i="26"/>
  <c r="AC108" i="26"/>
  <c r="AC52"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U14" i="26"/>
  <c r="AN50" i="15" l="1"/>
  <c r="AI105" i="15"/>
  <c r="AQ112" i="15" s="1"/>
  <c r="AQ130" i="15" l="1"/>
  <c r="AQ120" i="15"/>
  <c r="AQ129" i="15"/>
  <c r="B21" i="26"/>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I22" i="26"/>
  <c r="AA25" i="26"/>
  <c r="AH25" i="26"/>
  <c r="AI25" i="26" s="1"/>
  <c r="AA23" i="26"/>
  <c r="AH23" i="26"/>
  <c r="AI23" i="26" s="1"/>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B15" i="26"/>
  <c r="N14" i="26"/>
  <c r="AA14" i="26" s="1"/>
  <c r="M14" i="26"/>
  <c r="L14" i="26"/>
  <c r="K14" i="26"/>
  <c r="J14" i="26"/>
  <c r="B14" i="26"/>
  <c r="F3" i="26"/>
  <c r="AD1" i="15"/>
  <c r="S14" i="26" l="1"/>
  <c r="AH14" i="26"/>
  <c r="AI14" i="26" s="1"/>
  <c r="AH19" i="26"/>
  <c r="AI19" i="26" s="1"/>
  <c r="AH16" i="26"/>
  <c r="AI16" i="26" s="1"/>
  <c r="AH15" i="26"/>
  <c r="AI15" i="26" s="1"/>
  <c r="AH18" i="26"/>
  <c r="AI18" i="26" s="1"/>
  <c r="AH17" i="26"/>
  <c r="AI17" i="26" s="1"/>
  <c r="AH20" i="26"/>
  <c r="AI20" i="26" s="1"/>
  <c r="S18" i="26"/>
  <c r="U18" i="26"/>
  <c r="T54" i="15" s="1"/>
  <c r="S17" i="26"/>
  <c r="S16" i="26"/>
  <c r="N6" i="26" l="1"/>
  <c r="T49" i="15" s="1"/>
  <c r="AB6" i="26"/>
  <c r="AN51" i="15" s="1"/>
  <c r="AH55" i="15"/>
  <c r="AB55" i="15"/>
  <c r="AH54" i="15"/>
  <c r="S92" i="15"/>
  <c r="AC5" i="26" l="1"/>
  <c r="S91" i="15" s="1"/>
  <c r="AK166" i="15" s="1"/>
  <c r="AN54" i="15"/>
  <c r="AQ136" i="15"/>
  <c r="AQ125" i="15"/>
  <c r="AQ116" i="15"/>
  <c r="AN53" i="15" l="1"/>
  <c r="AM91" i="15"/>
  <c r="B40" i="16"/>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164" i="15" l="1"/>
  <c r="AK48" i="15"/>
  <c r="AA50" i="15"/>
  <c r="T70" i="15"/>
  <c r="AK162" i="15"/>
  <c r="AK94" i="15"/>
  <c r="S82" i="15"/>
  <c r="AK165" i="15" s="1"/>
  <c r="T64" i="15"/>
  <c r="AK145" i="15"/>
  <c r="AE20" i="15"/>
  <c r="AK158" i="15" s="1"/>
  <c r="AK167" i="15"/>
  <c r="AK53" i="15"/>
  <c r="AK163" i="15"/>
  <c r="Y26" i="15"/>
  <c r="AK159" i="15" s="1"/>
  <c r="AK103" i="15"/>
  <c r="R149"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Y37" authorId="1" shapeId="0" xr:uid="{EAD7CCC6-D91E-4D9B-A1C1-68CA514668A9}">
      <text>
        <r>
          <rPr>
            <sz val="9"/>
            <color rgb="FF000000"/>
            <rFont val="MS P ゴシック"/>
            <charset val="128"/>
          </rPr>
          <t>必ずプルダウンで選択してください。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W12" authorId="0" shapeId="0" xr:uid="{CE96042D-E4AB-4AA7-AE60-ED5890AE17EB}">
      <text>
        <r>
          <rPr>
            <sz val="9"/>
            <color rgb="FF000000"/>
            <rFont val="MS P ゴシック"/>
            <family val="3"/>
            <charset val="128"/>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<sst xmlns="http://schemas.openxmlformats.org/spreadsheetml/2006/main" count="4375" uniqueCount="2144">
  <si>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</si>
  <si>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</si>
  <si>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</si>
  <si>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１　提出先に関する情報</t>
    <rPh sb="2" eb="4">
      <t>テイシュツ</t>
    </rPh>
    <rPh sb="4" eb="5">
      <t>サキ</t>
    </rPh>
    <rPh sb="6" eb="7">
      <t>カン</t>
    </rPh>
    <rPh sb="9" eb="11">
      <t>ジョウホウ</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</si>
  <si>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</si>
  <si>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</si>
  <si>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</si>
  <si>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</si>
  <si>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</si>
  <si>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</si>
  <si>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</si>
  <si>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</si>
  <si>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</si>
  <si>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</si>
  <si>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</si>
  <si>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</si>
  <si>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</si>
  <si>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</si>
  <si>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</si>
  <si>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</si>
  <si>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</si>
  <si>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</si>
  <si>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</si>
  <si>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</si>
  <si>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通し番号</t>
    <rPh sb="0" eb="1">
      <t>トオ</t>
    </rPh>
    <rPh sb="2" eb="4">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</si>
  <si>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</si>
  <si>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</si>
  <si>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</si>
  <si>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</si>
  <si>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</si>
  <si>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</si>
  <si>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</si>
  <si>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</si>
  <si>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</si>
  <si>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</si>
  <si>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</si>
  <si>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</si>
  <si>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</si>
  <si>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</si>
  <si>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</si>
  <si>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</si>
  <si>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</si>
  <si>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</si>
  <si>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</si>
  <si>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</si>
  <si>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</si>
  <si>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</si>
  <si>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</si>
  <si>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</si>
  <si>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</si>
  <si>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</si>
  <si>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</si>
  <si>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</si>
  <si>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</si>
  <si>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</si>
  <si>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</si>
  <si>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</si>
  <si>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</si>
  <si>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</si>
  <si>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</si>
  <si>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</si>
  <si>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</si>
  <si>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</si>
  <si>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</si>
  <si>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</si>
  <si>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</si>
  <si>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</si>
  <si>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</si>
  <si>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</si>
  <si>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</si>
  <si>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</si>
  <si>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</si>
  <si>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</si>
  <si>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</si>
  <si>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</si>
  <si>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</si>
  <si>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</si>
  <si>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（別紙様式3-2「キャリアパス要件Ⅳについて」の欄から転記）</t>
    <rPh sb="1" eb="3">
      <t>ベッシ</t>
    </rPh>
    <rPh sb="3" eb="5">
      <t>ヨウシキ</t>
    </rPh>
    <rPh sb="24" eb="25">
      <t>ラン</t>
    </rPh>
    <rPh sb="27" eb="29">
      <t>テンキ</t>
    </rPh>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</si>
  <si>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</si>
  <si>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</si>
  <si>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</si>
  <si>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</si>
  <si>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</si>
  <si>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</si>
  <si>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</si>
  <si>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</si>
  <si>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</si>
  <si>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生産性向上のための業務改善の取組</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</si>
  <si>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</si>
  <si>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</si>
  <si>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</si>
  <si>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</si>
  <si>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</si>
  <si>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</si>
  <si>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</si>
  <si>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</si>
  <si>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</si>
  <si>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</si>
  <si>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</si>
  <si>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</si>
  <si>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</si>
  <si>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</si>
  <si>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</si>
  <si>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</si>
  <si>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</si>
  <si>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</si>
  <si>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</si>
  <si>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</si>
  <si>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</si>
  <si>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</si>
  <si>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</si>
  <si>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</si>
  <si>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</si>
  <si>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</si>
  <si>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</si>
  <si>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</si>
  <si>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</si>
  <si>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</si>
  <si>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</si>
  <si>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</si>
  <si>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</si>
  <si>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</si>
  <si>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</si>
  <si>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</si>
  <si>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</si>
  <si>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</si>
  <si>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特定加算なし</t>
    <rPh sb="0" eb="2">
      <t>トクテイ</t>
    </rPh>
    <rPh sb="2" eb="4">
      <t>カサン</t>
    </rPh>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</si>
  <si>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</si>
  <si>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</si>
  <si>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</si>
  <si>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</si>
  <si>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</si>
  <si>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</si>
  <si>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</si>
  <si>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</si>
  <si>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</si>
  <si>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</si>
  <si>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</si>
  <si>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</si>
  <si>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</si>
  <si>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</si>
  <si>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</si>
  <si>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</si>
  <si>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</si>
  <si>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</si>
  <si>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</si>
  <si>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</si>
  <si>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</si>
  <si>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</si>
  <si>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</si>
  <si>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</si>
  <si>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</si>
  <si>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</si>
  <si>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</si>
  <si>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</si>
  <si>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</si>
  <si>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</si>
  <si>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</si>
  <si>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</si>
  <si>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</si>
  <si>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</si>
  <si>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</si>
  <si>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</si>
  <si>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</si>
  <si>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</si>
  <si>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</si>
  <si>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</si>
  <si>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</si>
  <si>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</si>
  <si>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</si>
  <si>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</si>
  <si>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</si>
  <si>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</si>
  <si>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</si>
  <si>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</si>
  <si>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</si>
  <si>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</si>
  <si>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</si>
  <si>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</si>
  <si>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</si>
  <si>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</si>
  <si>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</si>
  <si>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</si>
  <si>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</si>
  <si>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</si>
  <si>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</si>
  <si>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</si>
  <si>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</si>
  <si>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</si>
  <si>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</si>
  <si>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</si>
  <si>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</si>
  <si>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</si>
  <si>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</si>
  <si>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</si>
  <si>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</si>
  <si>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</si>
  <si>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</si>
  <si>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</si>
  <si>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</si>
  <si>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</si>
  <si>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</si>
  <si>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</si>
  <si>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</si>
  <si>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</si>
  <si>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</si>
  <si>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</si>
  <si>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</si>
  <si>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</si>
  <si>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</si>
  <si>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</si>
  <si>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</si>
  <si>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</si>
  <si>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</si>
  <si>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</si>
  <si>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</si>
  <si>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</si>
  <si>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</si>
  <si>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</si>
  <si>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</si>
  <si>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</si>
  <si>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</si>
  <si>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</si>
  <si>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</si>
  <si>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</si>
  <si>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</si>
  <si>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</si>
  <si>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</si>
  <si>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</si>
  <si>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</si>
  <si>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</si>
  <si>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</si>
  <si>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</si>
  <si>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</si>
  <si>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</si>
  <si>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</si>
  <si>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</si>
  <si>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</si>
  <si>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</si>
  <si>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</si>
  <si>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</si>
  <si>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</si>
  <si>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</si>
  <si>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</si>
  <si>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</si>
  <si>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</si>
  <si>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</si>
  <si>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</si>
  <si>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</si>
  <si>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</si>
  <si>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</si>
  <si>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</si>
  <si>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</si>
  <si>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</si>
  <si>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</si>
  <si>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</si>
  <si>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</si>
  <si>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</si>
  <si>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</si>
  <si>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</si>
  <si>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</si>
  <si>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</si>
  <si>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</si>
  <si>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</si>
  <si>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</si>
  <si>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</si>
  <si>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</si>
  <si>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</si>
  <si>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</si>
  <si>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</si>
  <si>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</si>
  <si>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</si>
  <si>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</si>
  <si>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</si>
  <si>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</si>
  <si>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</si>
  <si>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</si>
  <si>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</si>
  <si>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</si>
  <si>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</si>
  <si>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</si>
  <si>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</si>
  <si>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</si>
  <si>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</si>
  <si>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</si>
  <si>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</si>
  <si>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</si>
  <si>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</si>
  <si>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</si>
  <si>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</si>
  <si>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</si>
  <si>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</si>
  <si>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</si>
  <si>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</si>
  <si>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</si>
  <si>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</si>
  <si>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</si>
  <si>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</si>
  <si>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</si>
  <si>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</si>
  <si>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</si>
  <si>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</si>
  <si>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</si>
  <si>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</si>
  <si>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</si>
  <si>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</si>
  <si>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</si>
  <si>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</si>
  <si>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</si>
  <si>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</si>
  <si>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</si>
  <si>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</si>
  <si>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</si>
  <si>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</si>
  <si>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</si>
  <si>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</si>
  <si>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</si>
  <si>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</si>
  <si>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</si>
  <si>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</si>
  <si>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</si>
  <si>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</si>
  <si>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</si>
  <si>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</si>
  <si>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</si>
  <si>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</si>
  <si>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</si>
  <si>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</si>
  <si>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</si>
  <si>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</si>
  <si>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</si>
  <si>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</si>
  <si>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</si>
  <si>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</si>
  <si>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</si>
  <si>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</si>
  <si>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</si>
  <si>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</si>
  <si>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</si>
  <si>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</si>
  <si>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</si>
  <si>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</si>
  <si>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</si>
  <si>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</si>
  <si>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</si>
  <si>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</si>
  <si>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</si>
  <si>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</si>
  <si>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</si>
  <si>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</si>
  <si>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</si>
  <si>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</si>
  <si>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</si>
  <si>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</si>
  <si>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</si>
  <si>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</si>
  <si>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</si>
  <si>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</si>
  <si>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</si>
  <si>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</si>
  <si>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</si>
  <si>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</si>
  <si>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</si>
  <si>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</si>
  <si>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</si>
  <si>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</si>
  <si>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</si>
  <si>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</si>
  <si>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</si>
  <si>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</si>
  <si>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</si>
  <si>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</si>
  <si>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</si>
  <si>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</si>
  <si>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</si>
  <si>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</si>
  <si>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</si>
  <si>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</si>
  <si>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</si>
  <si>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</si>
  <si>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</si>
  <si>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</si>
  <si>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</si>
  <si>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</si>
  <si>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</si>
  <si>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</si>
  <si>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</si>
  <si>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</si>
  <si>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</si>
  <si>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</si>
  <si>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</si>
  <si>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</si>
  <si>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</si>
  <si>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</si>
  <si>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</si>
  <si>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</si>
  <si>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</si>
  <si>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</si>
  <si>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</si>
  <si>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</si>
  <si>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</si>
  <si>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</si>
  <si>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</si>
  <si>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</si>
  <si>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</si>
  <si>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</si>
  <si>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</si>
  <si>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</si>
  <si>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</si>
  <si>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</si>
  <si>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</si>
  <si>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</si>
  <si>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</si>
  <si>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</si>
  <si>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</si>
  <si>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</si>
  <si>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</si>
  <si>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</si>
  <si>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</si>
  <si>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</si>
  <si>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</si>
  <si>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</si>
  <si>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</si>
  <si>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</si>
  <si>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</si>
  <si>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</si>
  <si>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</si>
  <si>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</si>
  <si>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</si>
  <si>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</si>
  <si>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</si>
  <si>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</si>
  <si>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</si>
  <si>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</si>
  <si>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</si>
  <si>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</si>
  <si>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</si>
  <si>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</si>
  <si>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</si>
  <si>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</si>
  <si>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</si>
  <si>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</si>
  <si>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</si>
  <si>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</si>
  <si>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</si>
  <si>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</si>
  <si>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</si>
  <si>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</si>
  <si>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</si>
  <si>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</si>
  <si>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</si>
  <si>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</si>
  <si>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</si>
  <si>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</si>
  <si>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</si>
  <si>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</si>
  <si>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</si>
  <si>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</si>
  <si>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</si>
  <si>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</si>
  <si>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</si>
  <si>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</si>
  <si>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</si>
  <si>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</si>
  <si>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</si>
  <si>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</si>
  <si>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</si>
  <si>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</si>
  <si>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</si>
  <si>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</si>
  <si>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</si>
  <si>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</si>
  <si>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</si>
  <si>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</si>
  <si>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</si>
  <si>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</si>
  <si>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</si>
  <si>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</si>
  <si>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</si>
  <si>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</si>
  <si>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</si>
  <si>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</si>
  <si>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</si>
  <si>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</si>
  <si>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</si>
  <si>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</si>
  <si>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</si>
  <si>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</si>
  <si>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</si>
  <si>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</si>
  <si>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</si>
  <si>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</si>
  <si>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</si>
  <si>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</si>
  <si>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</si>
  <si>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</si>
  <si>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</si>
  <si>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</si>
  <si>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</si>
  <si>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</si>
  <si>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</si>
  <si>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</si>
  <si>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</si>
  <si>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</si>
  <si>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</si>
  <si>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</si>
  <si>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</si>
  <si>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</si>
  <si>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</si>
  <si>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</si>
  <si>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</si>
  <si>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</si>
  <si>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</si>
  <si>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</si>
  <si>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</si>
  <si>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</si>
  <si>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</si>
  <si>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</si>
  <si>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</si>
  <si>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</si>
  <si>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</si>
  <si>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</si>
  <si>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</si>
  <si>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</si>
  <si>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</si>
  <si>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</si>
  <si>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</si>
  <si>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</si>
  <si>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</si>
  <si>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</si>
  <si>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</si>
  <si>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</si>
  <si>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</si>
  <si>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</si>
  <si>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</si>
  <si>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</si>
  <si>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</si>
  <si>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</si>
  <si>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</si>
  <si>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</si>
  <si>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</si>
  <si>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</si>
  <si>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</si>
  <si>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</si>
  <si>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</si>
  <si>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</si>
  <si>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</si>
  <si>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</si>
  <si>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</si>
  <si>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</si>
  <si>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</si>
  <si>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</si>
  <si>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</si>
  <si>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</si>
  <si>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</si>
  <si>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</si>
  <si>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</si>
  <si>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</si>
  <si>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</si>
  <si>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</si>
  <si>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</si>
  <si>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</si>
  <si>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</si>
  <si>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</si>
  <si>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</si>
  <si>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</si>
  <si>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</si>
  <si>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</si>
  <si>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</si>
  <si>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</si>
  <si>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</si>
  <si>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</si>
  <si>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</si>
  <si>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</si>
  <si>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</si>
  <si>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</si>
  <si>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</si>
  <si>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</si>
  <si>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</si>
  <si>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</si>
  <si>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</si>
  <si>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</si>
  <si>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</si>
  <si>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</si>
  <si>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</si>
  <si>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</si>
  <si>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</si>
  <si>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</si>
  <si>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</si>
  <si>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</si>
  <si>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</si>
  <si>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</si>
  <si>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</si>
  <si>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</si>
  <si>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</si>
  <si>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</si>
  <si>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</si>
  <si>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</si>
  <si>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</si>
  <si>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</si>
  <si>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</si>
  <si>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</si>
  <si>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</si>
  <si>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</si>
  <si>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</si>
  <si>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</si>
  <si>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</si>
  <si>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</si>
  <si>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</si>
  <si>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</si>
  <si>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</si>
  <si>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</si>
  <si>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</si>
  <si>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</si>
  <si>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</si>
  <si>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</si>
  <si>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</si>
  <si>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</si>
  <si>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</si>
  <si>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</si>
  <si>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</si>
  <si>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</si>
  <si>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</si>
  <si>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</si>
  <si>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</si>
  <si>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</si>
  <si>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</si>
  <si>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</si>
  <si>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</si>
  <si>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</si>
  <si>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</si>
  <si>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</si>
  <si>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</si>
  <si>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</si>
  <si>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</si>
  <si>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</si>
  <si>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</si>
  <si>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</si>
  <si>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</si>
  <si>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</si>
  <si>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</si>
  <si>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</si>
  <si>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</si>
  <si>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</si>
  <si>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</si>
  <si>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</si>
  <si>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</si>
  <si>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</si>
  <si>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</si>
  <si>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</si>
  <si>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</si>
  <si>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</si>
  <si>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</si>
  <si>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</si>
  <si>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</si>
  <si>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</si>
  <si>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</si>
  <si>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</si>
  <si>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</si>
  <si>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</si>
  <si>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</si>
  <si>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</si>
  <si>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</si>
  <si>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</si>
  <si>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</si>
  <si>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</si>
  <si>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</si>
  <si>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</si>
  <si>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</si>
  <si>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</si>
  <si>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</si>
  <si>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</si>
  <si>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</si>
  <si>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</si>
  <si>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</si>
  <si>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</si>
  <si>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</si>
  <si>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</si>
  <si>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</si>
  <si>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</si>
  <si>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</si>
  <si>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</si>
  <si>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</si>
  <si>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</si>
  <si>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</si>
  <si>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</si>
  <si>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</si>
  <si>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</si>
  <si>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</si>
  <si>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</si>
  <si>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</si>
  <si>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</si>
  <si>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</si>
  <si>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</si>
  <si>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</si>
  <si>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</si>
  <si>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</si>
  <si>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</si>
  <si>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</si>
  <si>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</si>
  <si>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</si>
  <si>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</si>
  <si>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</si>
  <si>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</si>
  <si>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</si>
  <si>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</si>
  <si>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</si>
  <si>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</si>
  <si>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</si>
  <si>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</si>
  <si>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</si>
  <si>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</si>
  <si>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</si>
  <si>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</si>
  <si>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</si>
  <si>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</si>
  <si>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</si>
  <si>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</si>
  <si>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</si>
  <si>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</si>
  <si>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</si>
  <si>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</si>
  <si>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</si>
  <si>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</si>
  <si>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</si>
  <si>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</si>
  <si>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</si>
  <si>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</si>
  <si>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</si>
  <si>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</si>
  <si>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</si>
  <si>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</si>
  <si>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</si>
  <si>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</si>
  <si>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</si>
  <si>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</si>
  <si>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</si>
  <si>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</si>
  <si>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</si>
  <si>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</si>
  <si>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</si>
  <si>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</si>
  <si>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</si>
  <si>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</si>
  <si>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</si>
  <si>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</si>
  <si>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</si>
  <si>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</si>
  <si>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</si>
  <si>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</si>
  <si>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</si>
  <si>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</si>
  <si>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</si>
  <si>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</si>
  <si>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</si>
  <si>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</si>
  <si>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</si>
  <si>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</si>
  <si>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</si>
  <si>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</si>
  <si>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</si>
  <si>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</si>
  <si>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</si>
  <si>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</si>
  <si>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</si>
  <si>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</si>
  <si>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</si>
  <si>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</si>
  <si>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</si>
  <si>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</si>
  <si>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</si>
  <si>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</si>
  <si>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</si>
  <si>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</si>
  <si>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</si>
  <si>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</si>
  <si>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</si>
  <si>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</si>
  <si>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</si>
  <si>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</si>
  <si>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</si>
  <si>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</si>
  <si>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</si>
  <si>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</si>
  <si>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</si>
  <si>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</si>
  <si>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</si>
  <si>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</si>
  <si>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</si>
  <si>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</si>
  <si>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</si>
  <si>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</si>
  <si>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</si>
  <si>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</si>
  <si>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</si>
  <si>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</si>
  <si>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</si>
  <si>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</si>
  <si>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</si>
  <si>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</si>
  <si>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</si>
  <si>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</si>
  <si>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</si>
  <si>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</si>
  <si>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</si>
  <si>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</si>
  <si>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</si>
  <si>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</si>
  <si>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</si>
  <si>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</si>
  <si>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</si>
  <si>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</si>
  <si>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</si>
  <si>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</si>
  <si>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</si>
  <si>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</si>
  <si>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</si>
  <si>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</si>
  <si>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</si>
  <si>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</si>
  <si>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</si>
  <si>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</si>
  <si>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</si>
  <si>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</si>
  <si>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</si>
  <si>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</si>
  <si>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</si>
  <si>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</si>
  <si>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</si>
  <si>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</si>
  <si>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</si>
  <si>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</si>
  <si>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</si>
  <si>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</si>
  <si>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</si>
  <si>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</si>
  <si>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</si>
  <si>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</si>
  <si>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</si>
  <si>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</si>
  <si>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</si>
  <si>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</si>
  <si>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</si>
  <si>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</si>
  <si>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</si>
  <si>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</si>
  <si>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</si>
  <si>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</si>
  <si>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</si>
  <si>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</si>
  <si>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</si>
  <si>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</si>
  <si>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</si>
  <si>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</si>
  <si>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</si>
  <si>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</si>
  <si>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</si>
  <si>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</si>
  <si>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</si>
  <si>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</si>
  <si>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</si>
  <si>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</si>
  <si>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</si>
  <si>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</si>
  <si>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</si>
  <si>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</si>
  <si>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</si>
  <si>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</si>
  <si>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</si>
  <si>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</si>
  <si>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</si>
  <si>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</si>
  <si>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</si>
  <si>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</si>
  <si>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</si>
  <si>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</si>
  <si>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</si>
  <si>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</si>
  <si>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</si>
  <si>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</si>
  <si>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</si>
  <si>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</si>
  <si>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</si>
  <si>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</si>
  <si>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</si>
  <si>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</si>
  <si>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</si>
  <si>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</si>
  <si>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</si>
  <si>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</si>
  <si>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</si>
  <si>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</si>
  <si>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</si>
  <si>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</si>
  <si>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</si>
  <si>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</si>
  <si>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</si>
  <si>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</si>
  <si>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</si>
  <si>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</si>
  <si>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</si>
  <si>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</si>
  <si>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</si>
  <si>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</si>
  <si>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</si>
  <si>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</si>
  <si>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</si>
  <si>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</si>
  <si>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</si>
  <si>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</si>
  <si>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</si>
  <si>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</si>
  <si>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</si>
  <si>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</si>
  <si>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</si>
  <si>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</si>
  <si>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</si>
  <si>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</si>
  <si>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</si>
  <si>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</si>
  <si>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</si>
  <si>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</si>
  <si>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</si>
  <si>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</si>
  <si>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</si>
  <si>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</si>
  <si>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</si>
  <si>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</si>
  <si>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</si>
  <si>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</si>
  <si>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</si>
  <si>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</si>
  <si>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</si>
  <si>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</si>
  <si>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</si>
  <si>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</si>
  <si>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</si>
  <si>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</si>
  <si>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</si>
  <si>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</si>
  <si>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</si>
  <si>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</si>
  <si>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</si>
  <si>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</si>
  <si>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</si>
  <si>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</si>
  <si>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</si>
  <si>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</si>
  <si>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</si>
  <si>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</si>
  <si>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</si>
  <si>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</si>
  <si>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</si>
  <si>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</si>
  <si>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</si>
  <si>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</si>
  <si>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</si>
  <si>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</si>
  <si>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</si>
  <si>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</si>
  <si>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</si>
  <si>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</si>
  <si>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</si>
  <si>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</si>
  <si>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</si>
  <si>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</si>
  <si>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</si>
  <si>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</si>
  <si>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</si>
  <si>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</si>
  <si>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</si>
  <si>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</si>
  <si>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</si>
  <si>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</si>
  <si>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</si>
  <si>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</si>
  <si>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</si>
  <si>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</si>
  <si>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</si>
  <si>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</si>
  <si>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</si>
  <si>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</si>
  <si>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</si>
  <si>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</si>
  <si>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</si>
  <si>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</si>
  <si>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</si>
  <si>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</si>
  <si>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</si>
  <si>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</si>
  <si>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</si>
  <si>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</si>
  <si>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</si>
  <si>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</si>
  <si>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</si>
  <si>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</si>
  <si>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</si>
  <si>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</si>
  <si>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</si>
  <si>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</si>
  <si>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</si>
  <si>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</si>
  <si>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</si>
  <si>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</si>
  <si>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</si>
  <si>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</si>
  <si>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</si>
  <si>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</si>
  <si>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</si>
  <si>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</si>
  <si>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</si>
  <si>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</si>
  <si>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</si>
  <si>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</si>
  <si>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</si>
  <si>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</si>
  <si>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</si>
  <si>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</si>
  <si>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</si>
  <si>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</si>
  <si>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</si>
  <si>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</si>
  <si>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</si>
  <si>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</si>
  <si>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</si>
  <si>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</si>
  <si>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</si>
  <si>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</si>
  <si>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</si>
  <si>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</si>
  <si>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</si>
  <si>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</si>
  <si>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</si>
  <si>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</si>
  <si>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</si>
  <si>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</si>
  <si>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</si>
  <si>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</si>
  <si>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</si>
  <si>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</si>
  <si>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</si>
  <si>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</si>
  <si>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</si>
  <si>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</si>
  <si>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</si>
  <si>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</si>
  <si>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</si>
  <si>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</si>
  <si>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</si>
  <si>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</si>
  <si>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</si>
  <si>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</si>
  <si>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</si>
  <si>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</si>
  <si>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</si>
  <si>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</si>
  <si>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</si>
  <si>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</si>
  <si>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</si>
  <si>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</si>
  <si>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</si>
  <si>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</si>
  <si>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</si>
  <si>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</si>
  <si>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</si>
  <si>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</si>
  <si>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</si>
  <si>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</si>
  <si>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</si>
  <si>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</si>
  <si>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</si>
  <si>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</si>
  <si>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</si>
  <si>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</si>
  <si>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</si>
  <si>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</si>
  <si>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</si>
  <si>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</si>
  <si>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</si>
  <si>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</si>
  <si>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</si>
  <si>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</si>
  <si>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</si>
  <si>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</si>
  <si>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</si>
  <si>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</si>
  <si>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</si>
  <si>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</si>
  <si>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</si>
  <si>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</si>
  <si>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</si>
  <si>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</si>
  <si>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</si>
  <si>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</si>
  <si>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</si>
  <si>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</si>
  <si>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</si>
  <si>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</si>
  <si>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</si>
  <si>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</si>
  <si>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</si>
  <si>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</si>
  <si>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</si>
  <si>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</si>
  <si>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</si>
  <si>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</si>
  <si>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</si>
  <si>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</si>
  <si>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</si>
  <si>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</si>
  <si>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</si>
  <si>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</si>
  <si>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</si>
  <si>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</si>
  <si>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</si>
  <si>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</si>
  <si>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</si>
  <si>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</si>
  <si>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</si>
  <si>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</si>
  <si>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</si>
  <si>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</si>
  <si>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</si>
  <si>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</si>
  <si>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</si>
  <si>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</si>
  <si>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</si>
  <si>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</si>
  <si>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</si>
  <si>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</si>
  <si>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</si>
  <si>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</si>
  <si>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</si>
  <si>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</si>
  <si>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</si>
  <si>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</si>
  <si>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</si>
  <si>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</si>
  <si>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</si>
  <si>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</si>
  <si>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</si>
  <si>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</si>
  <si>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</si>
  <si>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</si>
  <si>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</si>
  <si>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</si>
  <si>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</si>
  <si>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</si>
  <si>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</si>
  <si>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</si>
  <si>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</si>
  <si>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</si>
  <si>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</si>
  <si>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</si>
  <si>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</si>
  <si>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</si>
  <si>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</si>
  <si>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</si>
  <si>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</si>
  <si>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</si>
  <si>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</si>
  <si>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</si>
  <si>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</si>
  <si>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</si>
  <si>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</si>
  <si>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</si>
  <si>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</si>
  <si>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</si>
  <si>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</si>
  <si>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</si>
  <si>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</si>
  <si>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</si>
  <si>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</si>
  <si>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</si>
  <si>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</si>
  <si>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</si>
  <si>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</si>
  <si>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</si>
  <si>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</si>
  <si>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</si>
  <si>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</si>
  <si>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</si>
  <si>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</si>
  <si>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</si>
  <si>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</si>
  <si>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</si>
  <si>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</si>
  <si>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</si>
  <si>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</si>
  <si>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</si>
  <si>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</si>
  <si>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</si>
  <si>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</si>
  <si>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</si>
  <si>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</si>
  <si>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</si>
  <si>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</si>
  <si>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</si>
  <si>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</si>
  <si>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</si>
  <si>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</si>
  <si>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</si>
  <si>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</si>
  <si>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</si>
  <si>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</si>
  <si>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</si>
  <si>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</si>
  <si>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</si>
  <si>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</si>
  <si>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</si>
  <si>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</si>
  <si>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</si>
  <si>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</si>
  <si>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</si>
  <si>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</si>
  <si>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</si>
  <si>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</si>
  <si>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</si>
  <si>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</si>
  <si>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</si>
  <si>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</si>
  <si>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</si>
  <si>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</si>
  <si>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</si>
  <si>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</si>
  <si>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</si>
  <si>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</si>
  <si>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</si>
  <si>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</si>
  <si>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</si>
  <si>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</si>
  <si>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</si>
  <si>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</si>
  <si>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</si>
  <si>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</si>
  <si>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</si>
  <si>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</si>
  <si>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</si>
  <si>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</si>
  <si>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</si>
  <si>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</si>
  <si>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</si>
  <si>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</si>
  <si>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</si>
  <si>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</si>
  <si>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</si>
  <si>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</si>
  <si>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</si>
  <si>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</si>
  <si>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</si>
  <si>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</si>
  <si>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</si>
  <si>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</si>
  <si>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</si>
  <si>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</si>
  <si>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</si>
  <si>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</si>
  <si>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</si>
  <si>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</si>
  <si>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</si>
  <si>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</si>
  <si>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</si>
  <si>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</si>
  <si>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</si>
  <si>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</si>
  <si>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</si>
  <si>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</si>
  <si>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</si>
  <si>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</si>
  <si>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</si>
  <si>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</si>
  <si>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</si>
  <si>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</si>
  <si>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</si>
  <si>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</si>
  <si>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</si>
  <si>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</si>
  <si>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</si>
  <si>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</si>
  <si>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</si>
  <si>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</si>
  <si>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</si>
  <si>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</si>
  <si>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</si>
  <si>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</si>
  <si>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</si>
  <si>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</si>
  <si>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</si>
  <si>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</si>
  <si>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</si>
  <si>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</si>
  <si>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</si>
  <si>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</si>
  <si>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</si>
  <si>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</si>
  <si>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</si>
  <si>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</si>
  <si>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</si>
  <si>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</si>
  <si>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</si>
  <si>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</si>
  <si>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</si>
  <si>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</si>
  <si>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</si>
  <si>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</si>
  <si>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</si>
  <si>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</si>
  <si>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</si>
  <si>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</si>
  <si>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</si>
  <si>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</si>
  <si>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</si>
  <si>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</si>
  <si>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</si>
  <si>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</si>
  <si>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</si>
  <si>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</si>
  <si>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</si>
  <si>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</si>
  <si>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</si>
  <si>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</si>
  <si>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</si>
  <si>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</si>
  <si>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</si>
  <si>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</si>
  <si>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</si>
  <si>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</si>
  <si>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</si>
  <si>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</si>
  <si>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</si>
  <si>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</si>
  <si>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</si>
  <si>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</si>
  <si>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</si>
  <si>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</si>
  <si>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</si>
  <si>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</si>
  <si>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</si>
  <si>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</si>
  <si>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</si>
  <si>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</si>
  <si>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</si>
  <si>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</si>
  <si>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</si>
  <si>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</si>
  <si>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</si>
  <si>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</si>
  <si>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</si>
  <si>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</si>
  <si>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</si>
  <si>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</si>
  <si>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</si>
  <si>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</si>
  <si>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</si>
  <si>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</si>
  <si>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</si>
  <si>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</si>
  <si>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</si>
  <si>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</si>
  <si>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</si>
  <si>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</si>
  <si>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</si>
  <si>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</si>
  <si>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</si>
  <si>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</si>
  <si>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</si>
  <si>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</si>
  <si>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</si>
  <si>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</si>
  <si>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</si>
  <si>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</si>
  <si>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</si>
  <si>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</si>
  <si>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</si>
  <si>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</si>
  <si>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</si>
  <si>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</si>
  <si>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</si>
  <si>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</si>
  <si>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</si>
  <si>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</si>
  <si>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</si>
  <si>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</si>
  <si>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</si>
  <si>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</si>
  <si>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</si>
  <si>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</si>
  <si>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</si>
  <si>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</si>
  <si>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</si>
  <si>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</si>
  <si>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</si>
  <si>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</si>
  <si>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</si>
  <si>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</si>
  <si>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</si>
  <si>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</si>
  <si>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</si>
  <si>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</si>
  <si>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</si>
  <si>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</si>
  <si>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</si>
  <si>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</si>
  <si>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</si>
  <si>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</si>
  <si>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</si>
  <si>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</si>
  <si>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</si>
  <si>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</si>
  <si>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</si>
  <si>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</si>
  <si>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</si>
  <si>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</si>
  <si>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</si>
  <si>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</si>
  <si>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</si>
  <si>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</si>
  <si>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</si>
  <si>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</si>
  <si>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</si>
  <si>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</si>
  <si>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</si>
  <si>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</si>
  <si>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</si>
  <si>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</si>
  <si>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</si>
  <si>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</si>
  <si>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</si>
  <si>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</si>
  <si>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</si>
  <si>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</si>
  <si>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</si>
  <si>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</si>
  <si>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</si>
  <si>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</si>
  <si>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</si>
  <si>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</si>
  <si>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</si>
  <si>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</si>
  <si>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</si>
  <si>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</si>
  <si>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</si>
  <si>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</si>
  <si>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</si>
  <si>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</si>
  <si>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</si>
  <si>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</si>
  <si>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</si>
  <si>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</si>
  <si>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</si>
  <si>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</si>
  <si>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</si>
  <si>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</si>
  <si>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</si>
  <si>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</si>
  <si>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</si>
  <si>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</si>
  <si>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</si>
  <si>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</si>
  <si>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</si>
  <si>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</si>
  <si>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</si>
  <si>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</si>
  <si>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</si>
  <si>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</si>
  <si>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</si>
  <si>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</si>
  <si>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</si>
  <si>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</si>
  <si>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</si>
  <si>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</si>
  <si>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</si>
  <si>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</si>
  <si>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</si>
  <si>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</si>
  <si>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</si>
  <si>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</si>
  <si>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</si>
  <si>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</si>
  <si>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</si>
  <si>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</si>
  <si>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</si>
  <si>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</si>
  <si>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</si>
  <si>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</si>
  <si>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</si>
  <si>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</si>
  <si>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</si>
  <si>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</si>
  <si>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</si>
  <si>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</si>
  <si>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</si>
  <si>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</si>
  <si>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</si>
  <si>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</si>
  <si>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</si>
  <si>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</si>
  <si>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</si>
  <si>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</si>
  <si>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</si>
  <si>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</si>
  <si>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</si>
  <si>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</si>
  <si>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</si>
  <si>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</si>
  <si>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</si>
  <si>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</si>
  <si>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</si>
  <si>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</si>
  <si>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</si>
  <si>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</si>
  <si>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</si>
  <si>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</si>
  <si>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</si>
  <si>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</si>
  <si>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</si>
  <si>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</si>
  <si>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</si>
  <si>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</si>
  <si>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</si>
  <si>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</si>
  <si>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</si>
  <si>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</si>
  <si>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</si>
  <si>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</si>
  <si>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</si>
  <si>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</si>
  <si>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</si>
  <si>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</si>
  <si>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</si>
  <si>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</si>
  <si>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</si>
  <si>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</si>
  <si>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</si>
  <si>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</si>
  <si>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</si>
  <si>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</si>
  <si>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</si>
  <si>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</si>
  <si>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</si>
  <si>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</si>
  <si>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</si>
  <si>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</si>
  <si>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</si>
  <si>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</si>
  <si>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</si>
  <si>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</si>
  <si>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</si>
  <si>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</si>
  <si>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</si>
  <si>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</si>
  <si>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</si>
  <si>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</si>
  <si>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</si>
  <si>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</si>
  <si>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</si>
  <si>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</si>
  <si>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</si>
  <si>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</si>
  <si>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</si>
  <si>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</si>
  <si>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</si>
  <si>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</si>
  <si>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</si>
  <si>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</si>
  <si>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</si>
  <si>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</si>
  <si>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</si>
  <si>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</si>
  <si>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</si>
  <si>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</si>
  <si>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</si>
  <si>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</si>
  <si>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</si>
  <si>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</si>
  <si>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</si>
  <si>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</si>
  <si>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</si>
  <si>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</si>
  <si>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</si>
  <si>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</si>
  <si>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</si>
  <si>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</si>
  <si>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</si>
  <si>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</si>
  <si>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</si>
  <si>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</si>
  <si>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</si>
  <si>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</si>
  <si>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</si>
  <si>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</si>
  <si>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</si>
  <si>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</si>
  <si>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</si>
  <si>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</si>
  <si>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</si>
  <si>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</si>
  <si>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</si>
  <si>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</si>
  <si>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</si>
  <si>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</si>
  <si>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</si>
  <si>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</si>
  <si>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</si>
  <si>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</si>
  <si>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</si>
  <si>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</si>
  <si>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</si>
  <si>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</si>
  <si>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</si>
  <si>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</si>
  <si>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</si>
  <si>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</si>
  <si>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</si>
  <si>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</si>
  <si>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</si>
  <si>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</si>
  <si>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</si>
  <si>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</si>
  <si>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</si>
  <si>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</si>
  <si>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</si>
  <si>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</si>
  <si>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</si>
  <si>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</si>
  <si>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</si>
  <si>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</si>
  <si>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</si>
  <si>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</si>
  <si>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</si>
  <si>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</si>
  <si>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</si>
  <si>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</si>
  <si>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</si>
  <si>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</si>
  <si>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</si>
  <si>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</si>
  <si>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</si>
  <si>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</si>
  <si>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</si>
  <si>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</si>
  <si>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</si>
  <si>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</si>
  <si>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</si>
  <si>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</si>
  <si>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</si>
  <si>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</si>
  <si>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</si>
  <si>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</si>
  <si>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</si>
  <si>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</si>
  <si>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</si>
  <si>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</si>
  <si>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</si>
  <si>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</si>
  <si>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</si>
  <si>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</si>
  <si>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</si>
  <si>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</si>
  <si>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</si>
  <si>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</si>
  <si>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</si>
  <si>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</si>
  <si>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</si>
  <si>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</si>
  <si>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</si>
  <si>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</si>
  <si>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</si>
  <si>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</si>
  <si>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</si>
  <si>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</si>
  <si>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</si>
  <si>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</si>
  <si>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</si>
  <si>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</si>
  <si>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</si>
  <si>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</si>
  <si>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</si>
  <si>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</si>
  <si>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</si>
  <si>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</si>
  <si>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</si>
  <si>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</si>
  <si>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</si>
  <si>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</si>
  <si>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</si>
  <si>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</si>
  <si>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</si>
  <si>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</si>
  <si>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</si>
  <si>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</si>
  <si>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</si>
  <si>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</si>
  <si>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</si>
  <si>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</si>
  <si>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</si>
  <si>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</si>
  <si>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</si>
  <si>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</si>
  <si>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</si>
  <si>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</si>
  <si>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</si>
  <si>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</si>
  <si>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</si>
  <si>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</si>
  <si>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</si>
  <si>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</si>
  <si>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</si>
  <si>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</si>
  <si>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</si>
  <si>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</si>
  <si>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</si>
  <si>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</si>
  <si>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</si>
  <si>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</si>
  <si>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</si>
  <si>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</si>
  <si>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</si>
  <si>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</si>
  <si>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</si>
  <si>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</si>
  <si>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</si>
  <si>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</si>
  <si>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</si>
  <si>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</si>
  <si>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</si>
  <si>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</si>
  <si>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</si>
  <si>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</si>
  <si>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</si>
  <si>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</si>
  <si>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</si>
  <si>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</si>
  <si>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</si>
  <si>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</si>
  <si>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</si>
  <si>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</si>
  <si>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</si>
  <si>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</si>
  <si>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</si>
  <si>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</si>
  <si>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</si>
  <si>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</si>
  <si>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</si>
  <si>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</si>
  <si>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</si>
  <si>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</si>
  <si>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</si>
  <si>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</si>
  <si>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</si>
  <si>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</si>
  <si>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</si>
  <si>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</si>
  <si>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</si>
  <si>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</si>
  <si>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</si>
  <si>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</si>
  <si>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</si>
  <si>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</si>
  <si>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</si>
  <si>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</si>
  <si>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</si>
  <si>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</si>
  <si>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</si>
  <si>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</si>
  <si>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</si>
  <si>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</si>
  <si>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</si>
  <si>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</si>
  <si>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</si>
  <si>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</si>
  <si>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</si>
  <si>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</si>
  <si>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</si>
  <si>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</si>
  <si>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</si>
  <si>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</si>
  <si>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</si>
  <si>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</si>
  <si>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</si>
  <si>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</si>
  <si>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</si>
  <si>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</si>
  <si>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</si>
  <si>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</si>
  <si>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</si>
  <si>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</si>
  <si>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</si>
  <si>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</si>
  <si>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</si>
  <si>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</si>
  <si>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</si>
  <si>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</si>
  <si>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</si>
  <si>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</si>
  <si>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</si>
  <si>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</si>
  <si>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</si>
  <si>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</si>
  <si>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</si>
  <si>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</si>
  <si>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</si>
  <si>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</si>
  <si>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</si>
  <si>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</si>
  <si>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</si>
  <si>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</si>
  <si>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</si>
  <si>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</si>
  <si>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</si>
  <si>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</si>
  <si>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</si>
  <si>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</si>
  <si>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</si>
  <si>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</si>
  <si>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</si>
  <si>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</si>
  <si>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</si>
  <si>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</si>
  <si>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</si>
  <si>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</si>
  <si>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</si>
  <si>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</si>
  <si>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</si>
  <si>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</si>
  <si>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</si>
  <si>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</si>
  <si>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</si>
  <si>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</si>
  <si>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</si>
  <si>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</si>
  <si>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</si>
  <si>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</si>
  <si>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</si>
  <si>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</si>
  <si>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</si>
  <si>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</si>
  <si>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</si>
  <si>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</si>
  <si>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</si>
  <si>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</si>
  <si>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</si>
  <si>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</si>
  <si>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</si>
  <si>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</si>
  <si>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</si>
  <si>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</si>
  <si>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</si>
  <si>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</si>
  <si>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</si>
  <si>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</si>
  <si>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</si>
  <si>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</si>
  <si>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</si>
  <si>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</si>
  <si>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</si>
  <si>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</si>
  <si>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</si>
  <si>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</si>
  <si>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</si>
  <si>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</si>
  <si>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</si>
  <si>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</si>
  <si>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</si>
  <si>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</si>
  <si>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</si>
  <si>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</si>
  <si>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</si>
  <si>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</si>
  <si>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</si>
  <si>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</si>
  <si>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</si>
  <si>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</si>
  <si>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</si>
  <si>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</si>
  <si>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</si>
  <si>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</si>
  <si>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</si>
  <si>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</si>
  <si>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</si>
  <si>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</si>
  <si>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</si>
  <si>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</si>
  <si>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</si>
  <si>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</si>
  <si>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</si>
  <si>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</si>
  <si>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</si>
  <si>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</si>
  <si>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</si>
  <si>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</si>
  <si>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</si>
  <si>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</si>
  <si>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</si>
  <si>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</si>
  <si>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</si>
  <si>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</si>
  <si>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</si>
  <si>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</si>
  <si>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</si>
  <si>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</si>
  <si>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</si>
  <si>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</si>
  <si>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</si>
  <si>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</si>
  <si>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</si>
  <si>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</si>
  <si>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区分変更なし</t>
    <rPh sb="0" eb="4">
      <t>クブンヘンコウ</t>
    </rPh>
    <phoneticPr fontId="6"/>
  </si>
  <si>
    <t>表５　区分変更</t>
    <rPh sb="0" eb="1">
      <t>ヒョウ</t>
    </rPh>
    <rPh sb="3" eb="5">
      <t>クブン</t>
    </rPh>
    <rPh sb="5" eb="7">
      <t>ヘンコウ</t>
    </rPh>
    <phoneticPr fontId="6"/>
  </si>
  <si>
    <t>加算Ⅳ相当の加算額の１/２</t>
    <rPh sb="0" eb="2">
      <t>カサン</t>
    </rPh>
    <rPh sb="3" eb="5">
      <t>ソウトウ</t>
    </rPh>
    <rPh sb="6" eb="9">
      <t>カサンガク</t>
    </rPh>
    <phoneticPr fontId="6"/>
  </si>
  <si>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6"/>
  </si>
  <si>
    <t>令和７年度の加算額</t>
    <phoneticPr fontId="6"/>
  </si>
  <si>
    <t>令和６年度に令和７年度の賃金改善に充てるために繰り越した部分の額</t>
    <rPh sb="6" eb="8">
      <t>レイワ</t>
    </rPh>
    <rPh sb="9" eb="11">
      <t>ネンド</t>
    </rPh>
    <rPh sb="23" eb="24">
      <t>ク</t>
    </rPh>
    <rPh sb="25" eb="26">
      <t>コ</t>
    </rPh>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</si>
  <si>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</si>
  <si>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</si>
  <si>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</si>
  <si>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</si>
  <si>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</si>
  <si>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</si>
  <si>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</si>
  <si>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</si>
  <si>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</si>
  <si>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</si>
  <si>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</si>
  <si>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②事業者の共同による採用・人事ローテーション・研修のための制度構築</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</si>
  <si>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</si>
  <si>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</si>
  <si>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⑩職員の事情等の状況に応じた勤務シフトや短時間正規職員制度の導入、職員の希望に即した非正規職員から正規職員への転換の制度等の整備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</si>
  <si>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</si>
  <si>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</si>
  <si>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</si>
  <si>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</si>
  <si>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</si>
  <si>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</si>
  <si>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</si>
  <si>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</si>
  <si>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</si>
  <si>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</si>
  <si>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</si>
  <si>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9"/>
  </si>
  <si>
    <t>コード値</t>
    <rPh sb="3" eb="4">
      <t>チ</t>
    </rPh>
    <phoneticPr fontId="79"/>
  </si>
  <si>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</si>
  <si>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6"/>
  </si>
  <si>
    <t>旧処遇加算Ⅰ</t>
    <phoneticPr fontId="6"/>
  </si>
  <si>
    <t>旧処遇加算Ⅱ</t>
    <phoneticPr fontId="6"/>
  </si>
  <si>
    <t>旧処遇加算Ⅲ</t>
    <phoneticPr fontId="6"/>
  </si>
  <si>
    <t>旧処遇加算なし</t>
    <phoneticPr fontId="10"/>
  </si>
  <si>
    <t>ベア加算あり</t>
    <rPh sb="2" eb="4">
      <t>カサン</t>
    </rPh>
    <phoneticPr fontId="6"/>
  </si>
  <si>
    <t>処遇加算Ⅰ</t>
    <phoneticPr fontId="10"/>
  </si>
  <si>
    <t>処遇加算Ⅱ</t>
    <phoneticPr fontId="10"/>
  </si>
  <si>
    <t>処遇加算Ⅲ</t>
    <phoneticPr fontId="10"/>
  </si>
  <si>
    <t>処遇加算Ⅳ</t>
    <phoneticPr fontId="10"/>
  </si>
  <si>
    <t>処遇加算Ⅴ（１）</t>
    <phoneticPr fontId="10"/>
  </si>
  <si>
    <t>処遇加算Ⅴ（２）</t>
    <phoneticPr fontId="10"/>
  </si>
  <si>
    <t>処遇加算Ⅴ（３）</t>
    <phoneticPr fontId="10"/>
  </si>
  <si>
    <t>処遇加算Ⅴ（４）</t>
    <phoneticPr fontId="10"/>
  </si>
  <si>
    <t>処遇加算Ⅴ（５）</t>
    <phoneticPr fontId="10"/>
  </si>
  <si>
    <t>処遇加算Ⅴ（６）</t>
    <phoneticPr fontId="10"/>
  </si>
  <si>
    <t>処遇加算Ⅴ（７）</t>
    <phoneticPr fontId="10"/>
  </si>
  <si>
    <t>処遇加算Ⅴ（８）</t>
    <phoneticPr fontId="10"/>
  </si>
  <si>
    <t>処遇加算Ⅴ（９）</t>
    <phoneticPr fontId="10"/>
  </si>
  <si>
    <t>処遇加算Ⅴ（10）</t>
    <phoneticPr fontId="10"/>
  </si>
  <si>
    <t>処遇加算Ⅴ（11）</t>
    <phoneticPr fontId="10"/>
  </si>
  <si>
    <t>処遇加算Ⅴ（12）</t>
    <phoneticPr fontId="10"/>
  </si>
  <si>
    <t>処遇加算Ⅴ（13）</t>
    <phoneticPr fontId="10"/>
  </si>
  <si>
    <t>処遇加算Ⅴ（14）</t>
    <phoneticPr fontId="10"/>
  </si>
  <si>
    <t>処遇加算なし</t>
    <rPh sb="0" eb="2">
      <t>ショグウ</t>
    </rPh>
    <rPh sb="2" eb="4">
      <t>カサン</t>
    </rPh>
    <phoneticPr fontId="6"/>
  </si>
  <si>
    <t>処遇加算Ⅰ</t>
    <phoneticPr fontId="6"/>
  </si>
  <si>
    <t>処遇加算Ⅳとの比</t>
    <rPh sb="7" eb="8">
      <t>ヒ</t>
    </rPh>
    <phoneticPr fontId="6"/>
  </si>
  <si>
    <t>処遇加算Ⅱ</t>
    <phoneticPr fontId="6"/>
  </si>
  <si>
    <t>処遇加算Ⅲ</t>
    <phoneticPr fontId="6"/>
  </si>
  <si>
    <t>処遇加算Ⅳ</t>
    <phoneticPr fontId="6"/>
  </si>
  <si>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</si>
  <si>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</si>
  <si>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</si>
  <si>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</si>
  <si>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処遇加算（令和７年度の算定期間①）</t>
    <rPh sb="11" eb="13">
      <t>サンテイ</t>
    </rPh>
    <rPh sb="13" eb="15">
      <t>キカン</t>
    </rPh>
    <phoneticPr fontId="6"/>
  </si>
  <si>
    <t>処遇加算（令和７年度の算定期間②（期中移行後））</t>
    <rPh sb="11" eb="13">
      <t>サンテイ</t>
    </rPh>
    <rPh sb="13" eb="15">
      <t>キカン</t>
    </rPh>
    <rPh sb="17" eb="19">
      <t>キチュウ</t>
    </rPh>
    <rPh sb="19" eb="21">
      <t>イコウ</t>
    </rPh>
    <rPh sb="21" eb="22">
      <t>ゴ</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</si>
  <si>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</si>
  <si>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rPh sb="27" eb="29">
      <t>キサイ</t>
    </rPh>
    <phoneticPr fontId="6"/>
  </si>
  <si>
    <t>対象</t>
    <rPh sb="0" eb="2">
      <t>タイショウ</t>
    </rPh>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</si>
  <si>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</si>
  <si>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</si>
  <si>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6"/>
  </si>
  <si>
    <t>【処遇加算Ⅰ・Ⅱ】</t>
  </si>
  <si>
    <t>【処遇加算Ⅲ・Ⅳ】</t>
  </si>
  <si>
    <t>処遇加算Ⅰ～Ⅳ</t>
    <rPh sb="0" eb="2">
      <t>ショグウ</t>
    </rPh>
    <rPh sb="2" eb="4">
      <t>カサン</t>
    </rPh>
    <phoneticPr fontId="6"/>
  </si>
  <si>
    <t>処遇加算Ⅰ～Ⅲ</t>
    <rPh sb="0" eb="2">
      <t>ショグウ</t>
    </rPh>
    <rPh sb="2" eb="4">
      <t>カサン</t>
    </rPh>
    <phoneticPr fontId="6"/>
  </si>
  <si>
    <t>処遇加算Ⅰ～Ⅱ</t>
    <rPh sb="0" eb="2">
      <t>ショグウ</t>
    </rPh>
    <rPh sb="2" eb="4">
      <t>カサン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</si>
  <si>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</si>
  <si>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キャリアパス要件Ⅰ（任用要件・賃金体系の整備等）とキャリアパス要件Ⅱ（研修の実施等）の両方を満たすこと</t>
    <rPh sb="43" eb="45">
      <t>リョウホウ</t>
    </rPh>
    <rPh sb="46" eb="47">
      <t>ミ</t>
    </rPh>
    <phoneticPr fontId="6"/>
  </si>
  <si>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</si>
  <si>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</si>
  <si>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</si>
  <si>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</si>
  <si>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</si>
  <si>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</si>
  <si>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</si>
  <si>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r>
      <t>i）うち、ベースアップ等（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</si>
  <si>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</si>
  <si>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</si>
  <si>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</si>
  <si>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</si>
  <si>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</si>
  <si>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</si>
  <si>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</si>
  <si>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障害福祉サービス等
事業所番号</t>
    <rPh sb="0" eb="2">
      <t>ショウガイ</t>
    </rPh>
    <rPh sb="2" eb="4">
      <t>フクシ</t>
    </rPh>
    <rPh sb="8" eb="9">
      <t>トウ</t>
    </rPh>
    <rPh sb="10" eb="13">
      <t>ジギョウショ</t>
    </rPh>
    <rPh sb="13" eb="15">
      <t>バンゴウ</t>
    </rPh>
    <phoneticPr fontId="6"/>
  </si>
  <si>
    <t>福祉・介護職員等処遇改善加算 実績報告書（令和７年度）</t>
    <rPh sb="15" eb="17">
      <t>ジッセキ</t>
    </rPh>
    <rPh sb="17" eb="19">
      <t>ホウコク</t>
    </rPh>
    <rPh sb="19" eb="20">
      <t>ショ</t>
    </rPh>
    <rPh sb="24" eb="25">
      <t>ネン</t>
    </rPh>
    <phoneticPr fontId="6"/>
  </si>
  <si>
    <t>３　福祉・介護職員等処遇改善加算の要件について</t>
  </si>
  <si>
    <t>３　福祉・介護職員等処遇改善加算の要件について</t>
    <rPh sb="10" eb="12">
      <t>ショグウ</t>
    </rPh>
    <rPh sb="12" eb="14">
      <t>カイゼン</t>
    </rPh>
    <rPh sb="14" eb="16">
      <t>カサン</t>
    </rPh>
    <rPh sb="17" eb="19">
      <t>ヨウケン</t>
    </rPh>
    <phoneticPr fontId="6"/>
  </si>
  <si>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6"/>
  </si>
  <si>
    <t>(エ)令和６年度の各障害福祉サービス事業者等の
     独自の賃金改善額</t>
    <rPh sb="10" eb="12">
      <t>ショウガイ</t>
    </rPh>
    <rPh sb="12" eb="14">
      <t>フクシ</t>
    </rPh>
    <phoneticPr fontId="6"/>
  </si>
  <si>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6"/>
  </si>
  <si>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6"/>
  </si>
  <si>
    <t>福祉・介護職員について、経験若しくは資格等に応じて昇給する仕組み又は一定の基準に基づき定期に昇給を判定する仕組みを設けている。</t>
  </si>
  <si>
    <t>イについて、全ての福祉・介護職員に周知している。</t>
    <rPh sb="6" eb="7">
      <t>スベ</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</si>
  <si>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</si>
  <si>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6"/>
  </si>
  <si>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6"/>
  </si>
  <si>
    <t>①法人や事業所の経営理念や支援方針・人材育成方針、その実現のための施策・仕組みなどの明確化</t>
    <phoneticPr fontId="6"/>
  </si>
  <si>
    <t>③他産業からの転職者、主婦層、中高年齢者等、経験者・有資格者等にこだわらない幅広い採用の仕組みの構築（採用の実績でも可）</t>
    <phoneticPr fontId="6"/>
  </si>
  <si>
    <t>④職業体験の受入れや地域行事への参加や主催等による職業魅力向上の取組の実施</t>
    <phoneticPr fontId="6"/>
  </si>
  <si>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6"/>
  </si>
  <si>
    <t>⑥研修の受講やキャリア段位制度と人事考課との連動によるキャリアサポート制度等の導入</t>
    <phoneticPr fontId="6"/>
  </si>
  <si>
    <t>⑨子育てや家族等の介護等と仕事の両立を目指すための休業制度等の充実、事業所内託児施設の整備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</si>
  <si>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6"/>
  </si>
  <si>
    <t>⑫有給休暇の取得促進のため、情報共有や複数担当制等により、業務の属人化の解消、業務配分の偏りの解消に取り組んでいる</t>
    <phoneticPr fontId="6"/>
  </si>
  <si>
    <t>⑬障害を有する者でも働きやすい職場環境の構築や勤務シフトの配慮</t>
    <phoneticPr fontId="6"/>
  </si>
  <si>
    <t>⑭業務や福利厚生制度、メンタルヘルス等の職員相談窓口の設置等相談体制の充実</t>
    <phoneticPr fontId="6"/>
  </si>
  <si>
    <t>⑮短時間勤務労働者等も受診可能な健康診断・ストレスチェックや、従業者のための休憩室の設置等健康管理対策の実施</t>
    <phoneticPr fontId="6"/>
  </si>
  <si>
    <t>⑯福祉・介護職員の身体の負担軽減のための介護技術の修得支援やリフト等の活用、職員に対する腰痛対策の研修、管理者に対する雇用管理改善の研修等の実施</t>
    <phoneticPr fontId="6"/>
  </si>
  <si>
    <t>⑰事故・トラブルへの対応マニュアル等の作成等の体制の整備</t>
    <phoneticPr fontId="6"/>
  </si>
  <si>
    <t>㉑業務支援ソフト（記録、情報共有、請求業務転記が不要なもの。）、情報端末（タブレット端末、スマートフォン端末等）の導入</t>
    <phoneticPr fontId="6"/>
  </si>
  <si>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6"/>
  </si>
  <si>
    <t>㉕ミーティング等による職場内コミュニケーションの円滑化による個々の福祉・介護職員の気づきを踏まえた勤務環境やケア内容の改善</t>
    <phoneticPr fontId="6"/>
  </si>
  <si>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6"/>
  </si>
  <si>
    <t>㉗利用者本位の支援方針など障害福祉や法人の理念等を定期的に学ぶ機会の提供</t>
    <phoneticPr fontId="6"/>
  </si>
  <si>
    <t>㉘支援の好事例や、利用者やその家族からの謝意等の情報を共有する機会の提供</t>
    <phoneticPr fontId="6"/>
  </si>
  <si>
    <t>福祉・介護職員等処遇改善加算</t>
    <rPh sb="12" eb="14">
      <t xml:space="preserve">カサン </t>
    </rPh>
    <phoneticPr fontId="6"/>
  </si>
  <si>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6"/>
  </si>
  <si>
    <t>居宅介護</t>
  </si>
  <si>
    <t>重度訪問介護</t>
  </si>
  <si>
    <t>同行援護</t>
  </si>
  <si>
    <t>行動援護</t>
  </si>
  <si>
    <t>重度障害者等包括支援</t>
  </si>
  <si>
    <t>生活介護</t>
  </si>
  <si>
    <t>施設入所支援</t>
  </si>
  <si>
    <t>短期入所</t>
    <rPh sb="0" eb="2">
      <t>タンキ</t>
    </rPh>
    <rPh sb="2" eb="4">
      <t>ニュウショ</t>
    </rPh>
    <phoneticPr fontId="78"/>
  </si>
  <si>
    <t>療養介護</t>
  </si>
  <si>
    <t>自立訓練（機能訓練）</t>
  </si>
  <si>
    <t>自立訓練（生活訓練）</t>
  </si>
  <si>
    <t>就労選択支援</t>
    <rPh sb="2" eb="4">
      <t>センタク</t>
    </rPh>
    <rPh sb="4" eb="6">
      <t>シエン</t>
    </rPh>
    <phoneticPr fontId="82"/>
  </si>
  <si>
    <t>就労移行支援</t>
  </si>
  <si>
    <t>就労継続支援Ａ型</t>
  </si>
  <si>
    <t>就労継続支援Ｂ型</t>
  </si>
  <si>
    <t>就労定着支援</t>
    <rPh sb="0" eb="2">
      <t>シュウロウ</t>
    </rPh>
    <rPh sb="2" eb="4">
      <t>テイチャク</t>
    </rPh>
    <rPh sb="4" eb="6">
      <t>シエン</t>
    </rPh>
    <phoneticPr fontId="77"/>
  </si>
  <si>
    <t>自立生活援助</t>
    <rPh sb="0" eb="2">
      <t>ジリツ</t>
    </rPh>
    <rPh sb="2" eb="4">
      <t>セイカツ</t>
    </rPh>
    <rPh sb="4" eb="6">
      <t>エンジョ</t>
    </rPh>
    <phoneticPr fontId="77"/>
  </si>
  <si>
    <t>共同生活援助（介護サービス包括型）</t>
    <rPh sb="0" eb="2">
      <t>キョウドウ</t>
    </rPh>
    <rPh sb="2" eb="4">
      <t>セイカツ</t>
    </rPh>
    <rPh sb="4" eb="6">
      <t>エンジョ</t>
    </rPh>
    <rPh sb="7" eb="9">
      <t>カイゴ</t>
    </rPh>
    <rPh sb="13" eb="15">
      <t>ホウカツ</t>
    </rPh>
    <rPh sb="15" eb="16">
      <t>ガタ</t>
    </rPh>
    <phoneticPr fontId="77"/>
  </si>
  <si>
    <t>共同生活援助（日中サービス支援型）</t>
    <rPh sb="0" eb="2">
      <t>キョウドウ</t>
    </rPh>
    <rPh sb="2" eb="4">
      <t>セイカツ</t>
    </rPh>
    <rPh sb="4" eb="6">
      <t>エンジョ</t>
    </rPh>
    <rPh sb="7" eb="9">
      <t>ニッチュウ</t>
    </rPh>
    <rPh sb="13" eb="15">
      <t>シエン</t>
    </rPh>
    <phoneticPr fontId="77"/>
  </si>
  <si>
    <t>共同生活援助（外部サービス利用型）</t>
    <rPh sb="0" eb="2">
      <t>キョウドウ</t>
    </rPh>
    <rPh sb="2" eb="4">
      <t>セイカツ</t>
    </rPh>
    <rPh sb="4" eb="6">
      <t>エンジョ</t>
    </rPh>
    <phoneticPr fontId="77"/>
  </si>
  <si>
    <t>児童発達支援</t>
  </si>
  <si>
    <t>医療型児童発達支援</t>
  </si>
  <si>
    <t>放課後等デイサービス</t>
  </si>
  <si>
    <t>居宅訪問型児童発達支援</t>
  </si>
  <si>
    <t>保育所等訪問支援</t>
  </si>
  <si>
    <t>福祉型障害児入所施設</t>
  </si>
  <si>
    <t>医療型障害児入所施設</t>
  </si>
  <si>
    <t>障害者支援施設：生活介護</t>
    <rPh sb="0" eb="3">
      <t>ショウガイシャ</t>
    </rPh>
    <rPh sb="3" eb="5">
      <t>シエン</t>
    </rPh>
    <rPh sb="5" eb="7">
      <t>シセツ</t>
    </rPh>
    <rPh sb="8" eb="10">
      <t>セイカツ</t>
    </rPh>
    <phoneticPr fontId="2"/>
  </si>
  <si>
    <t>障害者支援施設：自立訓練（機能訓練）</t>
  </si>
  <si>
    <t>障害者支援施設：自立訓練（生活訓練）</t>
  </si>
  <si>
    <t>障害者支援施設：就労移行支援</t>
  </si>
  <si>
    <t>障害者支援施設：就労継続支援Ａ型</t>
  </si>
  <si>
    <t>障害者支援施設：就労継続支援Ｂ型</t>
  </si>
  <si>
    <t>11</t>
  </si>
  <si>
    <t>12</t>
  </si>
  <si>
    <t>15</t>
  </si>
  <si>
    <t>13</t>
  </si>
  <si>
    <t>14</t>
  </si>
  <si>
    <t>22</t>
  </si>
  <si>
    <t>32</t>
  </si>
  <si>
    <t>24</t>
  </si>
  <si>
    <t>21</t>
  </si>
  <si>
    <t>41</t>
  </si>
  <si>
    <t>42</t>
  </si>
  <si>
    <t>43</t>
  </si>
  <si>
    <t>45</t>
  </si>
  <si>
    <t>46</t>
  </si>
  <si>
    <t>47</t>
  </si>
  <si>
    <t>35</t>
  </si>
  <si>
    <t>33</t>
  </si>
  <si>
    <t>61</t>
  </si>
  <si>
    <t>62</t>
  </si>
  <si>
    <t>63</t>
  </si>
  <si>
    <t>65</t>
  </si>
  <si>
    <t>64</t>
  </si>
  <si>
    <t>71</t>
  </si>
  <si>
    <t>72</t>
  </si>
  <si>
    <t>エラー</t>
    <phoneticPr fontId="10"/>
  </si>
  <si>
    <t>キャリアパス要件Ⅳの必要数チェック</t>
    <phoneticPr fontId="6"/>
  </si>
  <si>
    <t>34</t>
  </si>
  <si>
    <t>宿泊型自立訓練</t>
    <rPh sb="0" eb="3">
      <t>シュクハクガタ</t>
    </rPh>
    <rPh sb="3" eb="5">
      <t>ジリツ</t>
    </rPh>
    <rPh sb="5" eb="7">
      <t>クンレン</t>
    </rPh>
    <phoneticPr fontId="9"/>
  </si>
  <si>
    <t>就労移行支援</t>
    <phoneticPr fontId="6"/>
  </si>
  <si>
    <t>就労移行支援（養成施設）</t>
    <phoneticPr fontId="6"/>
  </si>
  <si>
    <t>44</t>
  </si>
  <si>
    <t>44</t>
    <phoneticPr fontId="6"/>
  </si>
  <si>
    <t>就労移行支援（養成施設）</t>
    <rPh sb="7" eb="9">
      <t>ヨウセイ</t>
    </rPh>
    <rPh sb="9" eb="11">
      <t>シセツ</t>
    </rPh>
    <phoneticPr fontId="9"/>
  </si>
  <si>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</si>
  <si>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福祉・介護職員処遇改善加算</t>
    <rPh sb="7" eb="9">
      <t>ショグウ</t>
    </rPh>
    <rPh sb="9" eb="13">
      <t>カイゼンカサン</t>
    </rPh>
    <phoneticPr fontId="6"/>
  </si>
  <si>
    <t>福祉・介護職員等特定処遇改善加算</t>
    <rPh sb="7" eb="8">
      <t>トウ</t>
    </rPh>
    <rPh sb="8" eb="10">
      <t>トクテイ</t>
    </rPh>
    <rPh sb="10" eb="12">
      <t>ショグウ</t>
    </rPh>
    <rPh sb="12" eb="14">
      <t>カイゼン</t>
    </rPh>
    <rPh sb="14" eb="16">
      <t>カサン</t>
    </rPh>
    <phoneticPr fontId="6"/>
  </si>
  <si>
    <t>福祉・介護職員等ベースアップ等支援加算</t>
    <rPh sb="7" eb="8">
      <t>トウ</t>
    </rPh>
    <rPh sb="14" eb="15">
      <t>トウ</t>
    </rPh>
    <rPh sb="15" eb="19">
      <t>シエンカサン</t>
    </rPh>
    <phoneticPr fontId="6"/>
  </si>
  <si>
    <t>福祉・介護職員等処遇改善加算</t>
    <rPh sb="8" eb="14">
      <t>ショグウカイゼンカサン</t>
    </rPh>
    <phoneticPr fontId="6"/>
  </si>
  <si>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6"/>
  </si>
  <si>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6"/>
  </si>
  <si>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6"/>
  </si>
  <si>
    <r>
      <t xml:space="preserve">令和７年度の賃金改善額
</t>
    </r>
    <r>
      <rPr>
        <b/>
        <sz val="9"/>
        <rFont val="ＭＳ Ｐゴシック"/>
        <family val="3"/>
        <charset val="128"/>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6"/>
  </si>
  <si>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6"/>
  </si>
  <si>
    <t>(イ)令和６年度の旧３加算及び処遇改善加算の総額</t>
    <rPh sb="9" eb="10">
      <t>キュウ</t>
    </rPh>
    <rPh sb="11" eb="13">
      <t>カサン</t>
    </rPh>
    <rPh sb="13" eb="14">
      <t>オヨ</t>
    </rPh>
    <rPh sb="17" eb="19">
      <t>カイゼン</t>
    </rPh>
    <phoneticPr fontId="6"/>
  </si>
  <si>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6"/>
  </si>
  <si>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6"/>
  </si>
  <si>
    <t>①処遇改善加算Ⅳ相当の加算額 の１/２</t>
    <rPh sb="3" eb="5">
      <t>カイゼン</t>
    </rPh>
    <rPh sb="8" eb="10">
      <t>ソウトウ</t>
    </rPh>
    <rPh sb="11" eb="14">
      <t>カサンガク</t>
    </rPh>
    <phoneticPr fontId="6"/>
  </si>
  <si>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6"/>
  </si>
  <si>
    <r>
      <t>（２）月額賃金改善要件Ⅱ（旧ベア加算相当の2/3以上の新規の月額賃金改善）　【処遇加算Ⅰ～Ⅳ】
　　　</t>
    </r>
    <r>
      <rPr>
        <b/>
        <sz val="10.5"/>
        <color theme="1"/>
        <rFont val="ＭＳ Ｐゴシック"/>
        <family val="3"/>
        <charset val="128"/>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6"/>
  </si>
  <si>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6"/>
  </si>
  <si>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6"/>
  </si>
  <si>
    <r>
      <t>福祉・介護職員の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8" eb="10">
      <t>ニンヨウ</t>
    </rPh>
    <phoneticPr fontId="6"/>
  </si>
  <si>
    <t>（４）キャリアパス要件Ⅲ（昇給の仕組みの整備等）　【処遇改善加算Ⅰ～Ⅲ】</t>
    <rPh sb="9" eb="11">
      <t>ヨウケン</t>
    </rPh>
    <rPh sb="28" eb="30">
      <t>カイゼン</t>
    </rPh>
    <phoneticPr fontId="6"/>
  </si>
  <si>
    <t>（５）キャリアパス要件Ⅳ（改善後の賃金要件）　【処遇改善加算Ⅰ・Ⅱ】</t>
    <rPh sb="9" eb="11">
      <t>ヨウケン</t>
    </rPh>
    <rPh sb="26" eb="28">
      <t>カイゼン</t>
    </rPh>
    <phoneticPr fontId="6"/>
  </si>
  <si>
    <t>処遇改善加算Ⅰ・Ⅱ
　(「令和７年度の算定期間①」の期間について)</t>
    <rPh sb="2" eb="4">
      <t>カイゼン</t>
    </rPh>
    <rPh sb="21" eb="23">
      <t>キカン</t>
    </rPh>
    <phoneticPr fontId="6"/>
  </si>
  <si>
    <t>処遇改善加算Ⅰ・Ⅱの要件
　(「令和７年度の算定予定②（期中移行）」の期間について)</t>
    <rPh sb="2" eb="4">
      <t>カイゼン</t>
    </rPh>
    <rPh sb="28" eb="30">
      <t>キチュウ</t>
    </rPh>
    <rPh sb="30" eb="32">
      <t>イコウ</t>
    </rPh>
    <phoneticPr fontId="6"/>
  </si>
  <si>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6"/>
  </si>
  <si>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6"/>
  </si>
  <si>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</si>
  <si>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6"/>
  </si>
  <si>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6"/>
  </si>
  <si>
    <t>障害福祉（障害児支援）人材確保・職場環境改善等事業を申請済である又は各加算区分の算定に必要な要件を満たしていること</t>
    <rPh sb="23" eb="25">
      <t>ジギョウ</t>
    </rPh>
    <phoneticPr fontId="6"/>
  </si>
  <si>
    <t>　処遇改善加算の加算額［円］</t>
    <rPh sb="3" eb="5">
      <t>カイゼン</t>
    </rPh>
    <rPh sb="8" eb="11">
      <t>カサンガク</t>
    </rPh>
    <rPh sb="12" eb="13">
      <t>エン</t>
    </rPh>
    <phoneticPr fontId="6"/>
  </si>
  <si>
    <t>　うち、処遇改善加算Ⅳ相当の加算額の１/２［円］
　（別紙様式3-1 ３⑴に転記）</t>
    <rPh sb="6" eb="8">
      <t>カイゼン</t>
    </rPh>
    <rPh sb="11" eb="13">
      <t>ソウトウ</t>
    </rPh>
    <rPh sb="14" eb="17">
      <t>カサンガク</t>
    </rPh>
    <phoneticPr fontId="6"/>
  </si>
  <si>
    <t>新規に増加する旧ベースアップ等加算相当の加算の見込額［円］</t>
    <rPh sb="0" eb="2">
      <t>シンキ</t>
    </rPh>
    <rPh sb="27" eb="28">
      <t>エン</t>
    </rPh>
    <phoneticPr fontId="6"/>
  </si>
  <si>
    <t>　処遇改善加算Ⅰ・Ⅱの算定を届け出た事業所数</t>
    <rPh sb="3" eb="5">
      <t>カイゼン</t>
    </rPh>
    <rPh sb="11" eb="13">
      <t>サンテイ</t>
    </rPh>
    <phoneticPr fontId="6"/>
  </si>
  <si>
    <t>処遇改善加算
（令和７年度の算定期間①）</t>
    <rPh sb="2" eb="4">
      <t>カイゼン</t>
    </rPh>
    <rPh sb="14" eb="16">
      <t>サンテイ</t>
    </rPh>
    <rPh sb="16" eb="18">
      <t>キカン</t>
    </rPh>
    <phoneticPr fontId="6"/>
  </si>
  <si>
    <t>処遇改善加算
（令和７年度の算定期間②
（区分変更後））</t>
    <rPh sb="2" eb="4">
      <t>カイゼン</t>
    </rPh>
    <rPh sb="14" eb="16">
      <t>サンテイ</t>
    </rPh>
    <rPh sb="16" eb="18">
      <t>キカン</t>
    </rPh>
    <rPh sb="21" eb="23">
      <t>クブン</t>
    </rPh>
    <rPh sb="23" eb="25">
      <t>ヘンコウ</t>
    </rPh>
    <rPh sb="25" eb="26">
      <t>ゴ</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</si>
  <si>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6"/>
  </si>
  <si>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6"/>
  </si>
  <si>
    <t>48</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</si>
</sst>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8"/>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4" fillId="16"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4" fillId="23" borderId="0" applyNumberFormat="0" applyBorder="0" applyAlignment="0" applyProtection="0">
      <alignment vertical="center"/>
    </xf>
    <xf numFmtId="0" fontId="45" fillId="0" borderId="0" applyNumberFormat="0" applyFill="0" applyBorder="0" applyAlignment="0" applyProtection="0">
      <alignment vertical="center"/>
    </xf>
    <xf numFmtId="0" fontId="46" fillId="24" borderId="100" applyNumberFormat="0" applyAlignment="0" applyProtection="0">
      <alignment vertical="center"/>
    </xf>
    <xf numFmtId="0" fontId="47" fillId="25" borderId="0" applyNumberFormat="0" applyBorder="0" applyAlignment="0" applyProtection="0">
      <alignment vertical="center"/>
    </xf>
    <xf numFmtId="0" fontId="14" fillId="26" borderId="101" applyNumberFormat="0" applyFont="0" applyAlignment="0" applyProtection="0">
      <alignment vertical="center"/>
    </xf>
    <xf numFmtId="0" fontId="48" fillId="0" borderId="102" applyNumberFormat="0" applyFill="0" applyAlignment="0" applyProtection="0">
      <alignment vertical="center"/>
    </xf>
    <xf numFmtId="0" fontId="49" fillId="7" borderId="0" applyNumberFormat="0" applyBorder="0" applyAlignment="0" applyProtection="0">
      <alignment vertical="center"/>
    </xf>
    <xf numFmtId="0" fontId="50" fillId="27" borderId="103" applyNumberFormat="0" applyAlignment="0" applyProtection="0">
      <alignment vertical="center"/>
    </xf>
    <xf numFmtId="0" fontId="51" fillId="0" borderId="0" applyNumberFormat="0" applyFill="0" applyBorder="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4" fillId="0" borderId="106" applyNumberFormat="0" applyFill="0" applyAlignment="0" applyProtection="0">
      <alignment vertical="center"/>
    </xf>
    <xf numFmtId="0" fontId="54" fillId="0" borderId="0" applyNumberFormat="0" applyFill="0" applyBorder="0" applyAlignment="0" applyProtection="0">
      <alignment vertical="center"/>
    </xf>
    <xf numFmtId="0" fontId="55" fillId="0" borderId="107" applyNumberFormat="0" applyFill="0" applyAlignment="0" applyProtection="0">
      <alignment vertical="center"/>
    </xf>
    <xf numFmtId="0" fontId="56" fillId="27" borderId="108" applyNumberFormat="0" applyAlignment="0" applyProtection="0">
      <alignment vertical="center"/>
    </xf>
    <xf numFmtId="0" fontId="57" fillId="0" borderId="0" applyNumberFormat="0" applyFill="0" applyBorder="0" applyAlignment="0" applyProtection="0">
      <alignment vertical="center"/>
    </xf>
    <xf numFmtId="0" fontId="58" fillId="11" borderId="103" applyNumberFormat="0" applyAlignment="0" applyProtection="0">
      <alignment vertical="center"/>
    </xf>
    <xf numFmtId="0" fontId="29" fillId="0" borderId="0"/>
    <xf numFmtId="0" fontId="59"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4">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2" fillId="0" borderId="0" xfId="0" applyFont="1">
      <alignment vertical="center"/>
    </xf>
    <xf numFmtId="0" fontId="63" fillId="0" borderId="0" xfId="0" applyFont="1">
      <alignment vertical="center"/>
    </xf>
    <xf numFmtId="0" fontId="64" fillId="0" borderId="0" xfId="0" applyFont="1" applyAlignment="1">
      <alignment horizontal="center" vertical="center" wrapText="1"/>
    </xf>
    <xf numFmtId="181" fontId="62" fillId="0" borderId="56" xfId="55" applyNumberFormat="1" applyFont="1" applyBorder="1" applyAlignment="1">
      <alignment vertical="center" wrapText="1"/>
    </xf>
    <xf numFmtId="181" fontId="62" fillId="0" borderId="14" xfId="55" applyNumberFormat="1" applyFont="1" applyBorder="1" applyAlignment="1">
      <alignment vertical="center" wrapText="1"/>
    </xf>
    <xf numFmtId="181" fontId="62" fillId="0" borderId="53" xfId="55" applyNumberFormat="1" applyFont="1" applyBorder="1" applyAlignment="1">
      <alignment vertical="center" wrapText="1"/>
    </xf>
    <xf numFmtId="181" fontId="62" fillId="0" borderId="54" xfId="55" applyNumberFormat="1" applyFont="1" applyBorder="1" applyAlignment="1">
      <alignment vertical="center" wrapText="1"/>
    </xf>
    <xf numFmtId="181" fontId="62" fillId="0" borderId="50" xfId="55" applyNumberFormat="1" applyFont="1" applyBorder="1" applyAlignment="1">
      <alignment vertical="center" wrapText="1"/>
    </xf>
    <xf numFmtId="181" fontId="62" fillId="0" borderId="1" xfId="55" applyNumberFormat="1" applyFont="1" applyBorder="1" applyAlignment="1">
      <alignment vertical="center" wrapText="1"/>
    </xf>
    <xf numFmtId="0" fontId="62" fillId="0" borderId="28" xfId="0" applyFont="1" applyBorder="1">
      <alignment vertical="center"/>
    </xf>
    <xf numFmtId="0" fontId="62" fillId="0" borderId="42" xfId="0" applyFont="1" applyBorder="1">
      <alignment vertical="center"/>
    </xf>
    <xf numFmtId="0" fontId="62" fillId="0" borderId="29" xfId="0" applyFont="1" applyBorder="1">
      <alignment vertical="center"/>
    </xf>
    <xf numFmtId="0" fontId="62" fillId="0" borderId="96" xfId="0" applyFont="1" applyBorder="1">
      <alignment vertical="center"/>
    </xf>
    <xf numFmtId="0" fontId="62" fillId="0" borderId="30" xfId="0" applyFont="1" applyBorder="1">
      <alignment vertical="center"/>
    </xf>
    <xf numFmtId="0" fontId="62" fillId="0" borderId="83" xfId="0" applyFont="1" applyBorder="1">
      <alignment vertical="center"/>
    </xf>
    <xf numFmtId="0" fontId="62" fillId="0" borderId="88" xfId="0" applyFont="1" applyBorder="1">
      <alignment vertical="center"/>
    </xf>
    <xf numFmtId="0" fontId="62" fillId="0" borderId="93" xfId="0" applyFont="1" applyBorder="1">
      <alignment vertical="center"/>
    </xf>
    <xf numFmtId="0" fontId="62" fillId="0" borderId="114" xfId="0" applyFont="1" applyBorder="1">
      <alignment vertical="center"/>
    </xf>
    <xf numFmtId="0" fontId="11" fillId="4" borderId="14" xfId="0" applyFont="1" applyFill="1" applyBorder="1" applyProtection="1">
      <alignment vertical="center"/>
      <protection locked="0"/>
    </xf>
    <xf numFmtId="0" fontId="62" fillId="0" borderId="0" xfId="0" applyFont="1" applyAlignment="1">
      <alignment vertical="center" wrapText="1"/>
    </xf>
    <xf numFmtId="0" fontId="63" fillId="0" borderId="29" xfId="0" applyFont="1" applyBorder="1" applyAlignment="1">
      <alignment horizontal="center" vertical="center"/>
    </xf>
    <xf numFmtId="0" fontId="63" fillId="0" borderId="88" xfId="0" applyFont="1" applyBorder="1" applyAlignment="1">
      <alignment horizontal="center" vertical="center"/>
    </xf>
    <xf numFmtId="0" fontId="71" fillId="0" borderId="0" xfId="0" applyFont="1">
      <alignment vertical="center"/>
    </xf>
    <xf numFmtId="0" fontId="63" fillId="0" borderId="88" xfId="0" applyFont="1" applyBorder="1">
      <alignment vertical="center"/>
    </xf>
    <xf numFmtId="181" fontId="62"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6"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99" xfId="0" applyFont="1" applyFill="1" applyBorder="1" applyProtection="1">
      <alignment vertical="center"/>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5" fillId="0" borderId="143"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5"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0" fontId="62" fillId="0" borderId="0" xfId="0" applyFont="1" applyFill="1" applyBorder="1">
      <alignment vertical="center"/>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5"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65" fillId="0" borderId="47"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5"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9"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2" fillId="0" borderId="57" xfId="0" applyFont="1" applyBorder="1" applyAlignment="1">
      <alignment horizontal="center" vertical="center" wrapText="1"/>
    </xf>
    <xf numFmtId="0" fontId="62" fillId="0" borderId="58" xfId="0" applyFont="1" applyBorder="1" applyAlignment="1">
      <alignment horizontal="center" vertical="center" wrapText="1"/>
    </xf>
    <xf numFmtId="0" fontId="62" fillId="0" borderId="59" xfId="0" applyFont="1" applyBorder="1" applyAlignment="1">
      <alignment horizontal="center" vertical="center" wrapText="1"/>
    </xf>
    <xf numFmtId="0" fontId="62" fillId="0" borderId="57" xfId="55" applyNumberFormat="1" applyFont="1" applyBorder="1" applyAlignment="1">
      <alignment horizontal="center" vertical="center" wrapText="1"/>
    </xf>
    <xf numFmtId="0" fontId="62" fillId="0" borderId="58" xfId="55" applyNumberFormat="1" applyFont="1" applyBorder="1" applyAlignment="1">
      <alignment horizontal="center" vertical="center" wrapText="1"/>
    </xf>
    <xf numFmtId="0" fontId="62" fillId="0" borderId="63" xfId="55" applyNumberFormat="1" applyFont="1" applyBorder="1" applyAlignment="1">
      <alignment horizontal="center" vertical="center" wrapText="1"/>
    </xf>
    <xf numFmtId="0" fontId="62" fillId="0" borderId="59" xfId="55" applyNumberFormat="1" applyFont="1" applyBorder="1" applyAlignment="1">
      <alignment horizontal="center" vertical="center" wrapText="1"/>
    </xf>
    <xf numFmtId="49" fontId="62" fillId="0" borderId="56" xfId="0" applyNumberFormat="1" applyFont="1" applyBorder="1">
      <alignment vertical="center"/>
    </xf>
    <xf numFmtId="49" fontId="62" fillId="0" borderId="19" xfId="0" applyNumberFormat="1" applyFont="1" applyBorder="1">
      <alignment vertical="center"/>
    </xf>
    <xf numFmtId="181" fontId="62" fillId="0" borderId="49" xfId="55" applyNumberFormat="1" applyFont="1" applyBorder="1" applyAlignment="1">
      <alignment horizontal="right" vertical="center" wrapText="1"/>
    </xf>
    <xf numFmtId="0" fontId="62" fillId="0" borderId="50" xfId="0" applyFont="1" applyBorder="1">
      <alignment vertical="center"/>
    </xf>
    <xf numFmtId="49" fontId="62" fillId="0" borderId="2" xfId="0" applyNumberFormat="1" applyFont="1" applyBorder="1">
      <alignment vertical="center"/>
    </xf>
    <xf numFmtId="181" fontId="62" fillId="0" borderId="50" xfId="55" applyNumberFormat="1" applyFont="1" applyBorder="1" applyAlignment="1">
      <alignment horizontal="right" vertical="center" wrapText="1"/>
    </xf>
    <xf numFmtId="181" fontId="62" fillId="0" borderId="2" xfId="55" applyNumberFormat="1" applyFont="1" applyBorder="1" applyAlignment="1">
      <alignment horizontal="right" vertical="center" wrapText="1"/>
    </xf>
    <xf numFmtId="181" fontId="62" fillId="0" borderId="53" xfId="55" applyNumberFormat="1" applyFont="1" applyBorder="1" applyAlignment="1">
      <alignment horizontal="right" vertical="center" wrapText="1"/>
    </xf>
    <xf numFmtId="181" fontId="62" fillId="0" borderId="30" xfId="55" applyNumberFormat="1" applyFont="1" applyBorder="1" applyAlignment="1">
      <alignment horizontal="right" vertical="center" wrapText="1"/>
    </xf>
    <xf numFmtId="49" fontId="62" fillId="0" borderId="50" xfId="0" applyNumberFormat="1" applyFont="1" applyBorder="1">
      <alignment vertical="center"/>
    </xf>
    <xf numFmtId="0" fontId="71" fillId="0" borderId="55" xfId="56" applyFont="1" applyBorder="1" applyAlignment="1">
      <alignment horizontal="center" vertical="center" wrapText="1"/>
    </xf>
    <xf numFmtId="0" fontId="71" fillId="0" borderId="13" xfId="56" applyFont="1" applyBorder="1" applyAlignment="1">
      <alignment horizontal="center" vertical="center" wrapText="1"/>
    </xf>
    <xf numFmtId="0" fontId="71" fillId="0" borderId="51" xfId="56" applyFont="1" applyBorder="1" applyAlignment="1">
      <alignment horizontal="center" vertical="center" wrapText="1"/>
    </xf>
    <xf numFmtId="181" fontId="64" fillId="0" borderId="1" xfId="55" applyNumberFormat="1" applyFont="1" applyBorder="1" applyAlignment="1">
      <alignment horizontal="center" vertical="center" wrapText="1"/>
    </xf>
    <xf numFmtId="181" fontId="64" fillId="0" borderId="47" xfId="55" applyNumberFormat="1" applyFont="1" applyBorder="1" applyAlignment="1">
      <alignment horizontal="center" vertical="center" wrapText="1"/>
    </xf>
    <xf numFmtId="181" fontId="64" fillId="0" borderId="48" xfId="55" applyNumberFormat="1" applyFont="1" applyBorder="1" applyAlignment="1">
      <alignment horizontal="center" vertical="center" wrapText="1"/>
    </xf>
    <xf numFmtId="181" fontId="64" fillId="0" borderId="49" xfId="55" applyNumberFormat="1" applyFont="1" applyBorder="1" applyAlignment="1">
      <alignment horizontal="center" vertical="center" wrapText="1"/>
    </xf>
    <xf numFmtId="181" fontId="64" fillId="0" borderId="50" xfId="55" applyNumberFormat="1" applyFont="1" applyBorder="1" applyAlignment="1">
      <alignment horizontal="center" vertical="center" wrapText="1"/>
    </xf>
    <xf numFmtId="181" fontId="64" fillId="0" borderId="54" xfId="55" applyNumberFormat="1" applyFont="1" applyBorder="1" applyAlignment="1">
      <alignment horizontal="center" vertical="center" wrapText="1"/>
    </xf>
    <xf numFmtId="181" fontId="63" fillId="0" borderId="1" xfId="55" applyNumberFormat="1" applyFont="1" applyBorder="1">
      <alignment vertical="center"/>
    </xf>
    <xf numFmtId="181" fontId="63" fillId="0" borderId="47" xfId="55" applyNumberFormat="1" applyFont="1" applyBorder="1">
      <alignment vertical="center"/>
    </xf>
    <xf numFmtId="181" fontId="63" fillId="0" borderId="48" xfId="55" applyNumberFormat="1" applyFont="1" applyBorder="1">
      <alignment vertical="center"/>
    </xf>
    <xf numFmtId="181" fontId="63" fillId="0" borderId="49" xfId="55" applyNumberFormat="1" applyFont="1" applyBorder="1">
      <alignment vertical="center"/>
    </xf>
    <xf numFmtId="181" fontId="63" fillId="0" borderId="50" xfId="55" applyNumberFormat="1" applyFont="1" applyBorder="1">
      <alignment vertical="center"/>
    </xf>
    <xf numFmtId="181" fontId="63" fillId="0" borderId="54" xfId="55" applyNumberFormat="1" applyFont="1" applyBorder="1">
      <alignment vertical="center"/>
    </xf>
    <xf numFmtId="0" fontId="71" fillId="0" borderId="0" xfId="0" applyFont="1" applyAlignment="1">
      <alignment horizontal="center" vertical="center"/>
    </xf>
    <xf numFmtId="49" fontId="62" fillId="0" borderId="19" xfId="0" applyNumberFormat="1" applyFont="1" applyBorder="1" applyAlignment="1">
      <alignment horizontal="center" vertical="center"/>
    </xf>
    <xf numFmtId="49" fontId="62" fillId="0" borderId="2" xfId="0" applyNumberFormat="1" applyFont="1" applyBorder="1" applyAlignment="1">
      <alignment horizontal="center" vertical="center"/>
    </xf>
    <xf numFmtId="0" fontId="63" fillId="0" borderId="0" xfId="0" applyFont="1" applyAlignment="1">
      <alignment horizontal="center" vertical="center"/>
    </xf>
    <xf numFmtId="176" fontId="65" fillId="0" borderId="57" xfId="0" applyNumberFormat="1" applyFont="1" applyFill="1" applyBorder="1" applyAlignment="1" applyProtection="1">
      <alignment horizontal="center" vertical="center" shrinkToFit="1"/>
      <protection locked="0"/>
    </xf>
    <xf numFmtId="176" fontId="65" fillId="0" borderId="56" xfId="0" applyNumberFormat="1" applyFont="1" applyFill="1" applyBorder="1" applyAlignment="1" applyProtection="1">
      <alignment horizontal="center" vertical="center" shrinkToFit="1"/>
      <protection locked="0"/>
    </xf>
    <xf numFmtId="0" fontId="62" fillId="0" borderId="114" xfId="55" applyNumberFormat="1" applyFont="1" applyBorder="1" applyAlignment="1">
      <alignment horizontal="center" vertical="center" wrapText="1"/>
    </xf>
    <xf numFmtId="0" fontId="62" fillId="0" borderId="30" xfId="55" applyNumberFormat="1" applyFont="1" applyBorder="1" applyAlignment="1">
      <alignment horizontal="center" vertical="center" wrapText="1"/>
    </xf>
    <xf numFmtId="0" fontId="62" fillId="0" borderId="88" xfId="55" applyNumberFormat="1" applyFont="1" applyBorder="1" applyAlignment="1">
      <alignment horizontal="center" vertical="center" wrapText="1"/>
    </xf>
    <xf numFmtId="0" fontId="62" fillId="0" borderId="95" xfId="46" applyFont="1" applyBorder="1" applyAlignment="1">
      <alignment horizontal="left" vertical="center" wrapText="1"/>
    </xf>
    <xf numFmtId="0" fontId="62" fillId="0" borderId="49" xfId="55" applyNumberFormat="1" applyFont="1" applyFill="1" applyBorder="1" applyAlignment="1">
      <alignment horizontal="center" vertical="center" wrapText="1"/>
    </xf>
    <xf numFmtId="0" fontId="62" fillId="0" borderId="78" xfId="46" applyFont="1" applyBorder="1" applyAlignment="1">
      <alignment horizontal="left" vertical="center" wrapText="1"/>
    </xf>
    <xf numFmtId="0" fontId="62" fillId="0" borderId="54" xfId="55" applyNumberFormat="1" applyFont="1" applyFill="1" applyBorder="1" applyAlignment="1">
      <alignment horizontal="center" vertical="center" wrapText="1"/>
    </xf>
    <xf numFmtId="0" fontId="62" fillId="0" borderId="78" xfId="0" applyFont="1" applyBorder="1">
      <alignment vertical="center"/>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74" fillId="2" borderId="0" xfId="0" applyFont="1" applyFill="1" applyProtection="1">
      <alignment vertical="center"/>
    </xf>
    <xf numFmtId="0" fontId="60"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3"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3"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3"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5"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3" xfId="0" quotePrefix="1" applyFont="1" applyBorder="1" applyAlignment="1" applyProtection="1">
      <alignment horizontal="right" vertical="center"/>
    </xf>
    <xf numFmtId="0" fontId="20" fillId="2" borderId="149"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0" fontId="76"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5" fillId="2" borderId="49" xfId="0" applyFont="1" applyFill="1" applyBorder="1" applyAlignment="1" applyProtection="1">
      <alignment horizontal="center" vertical="center" wrapText="1" shrinkToFit="1"/>
      <protection locked="0"/>
    </xf>
    <xf numFmtId="0" fontId="65" fillId="2" borderId="53" xfId="0" applyFont="1" applyFill="1" applyBorder="1" applyAlignment="1" applyProtection="1">
      <alignment horizontal="center" vertical="center" wrapText="1" shrinkToFit="1"/>
      <protection locked="0"/>
    </xf>
    <xf numFmtId="0" fontId="65" fillId="2" borderId="150"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3" fillId="2" borderId="0" xfId="0" applyFont="1" applyFill="1" applyProtection="1">
      <alignment vertical="center"/>
    </xf>
    <xf numFmtId="0" fontId="33" fillId="0" borderId="0" xfId="0" applyFont="1" applyProtection="1">
      <alignment vertical="center"/>
    </xf>
    <xf numFmtId="0" fontId="34" fillId="0" borderId="0" xfId="0" applyFont="1" applyProtection="1">
      <alignment vertical="center"/>
    </xf>
    <xf numFmtId="0" fontId="80" fillId="0" borderId="145" xfId="0" applyFont="1" applyBorder="1" applyAlignment="1" applyProtection="1">
      <alignment horizontal="center" vertical="center"/>
    </xf>
    <xf numFmtId="0" fontId="80"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80" fillId="2" borderId="0" xfId="0" applyFont="1" applyFill="1" applyAlignment="1" applyProtection="1">
      <alignment horizontal="center" vertical="center"/>
    </xf>
    <xf numFmtId="0" fontId="26" fillId="2" borderId="7" xfId="0" applyFont="1" applyFill="1" applyBorder="1" applyProtection="1">
      <alignment vertical="center"/>
    </xf>
    <xf numFmtId="0" fontId="35" fillId="2" borderId="31" xfId="0" applyFont="1" applyFill="1" applyBorder="1" applyAlignment="1" applyProtection="1">
      <alignment horizontal="right" vertical="center" shrinkToFit="1"/>
    </xf>
    <xf numFmtId="0" fontId="35" fillId="2" borderId="34" xfId="0" applyFont="1" applyFill="1" applyBorder="1" applyAlignment="1" applyProtection="1">
      <alignment vertical="center" shrinkToFit="1"/>
    </xf>
    <xf numFmtId="0" fontId="35"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7" fillId="2" borderId="0" xfId="0" applyFont="1" applyFill="1" applyProtection="1">
      <alignment vertical="center"/>
    </xf>
    <xf numFmtId="0" fontId="35" fillId="2" borderId="0" xfId="0" applyFont="1" applyFill="1" applyAlignment="1" applyProtection="1">
      <alignment horizontal="right" vertical="center" shrinkToFit="1"/>
    </xf>
    <xf numFmtId="2" fontId="35"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5"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5"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8"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5"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70" fillId="2" borderId="0" xfId="0" applyFont="1" applyFill="1" applyProtection="1">
      <alignment vertical="center"/>
    </xf>
    <xf numFmtId="0" fontId="82"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6" fillId="2" borderId="0" xfId="0" applyFont="1" applyFill="1" applyBorder="1" applyAlignment="1" applyProtection="1">
      <alignment horizontal="center" vertical="center"/>
    </xf>
    <xf numFmtId="0" fontId="82"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2" fillId="2" borderId="0" xfId="0" applyFont="1" applyFill="1" applyProtection="1">
      <alignment vertical="center"/>
    </xf>
    <xf numFmtId="0" fontId="82" fillId="0" borderId="0" xfId="0" applyFont="1" applyBorder="1" applyAlignment="1" applyProtection="1">
      <alignment horizontal="center" vertical="center"/>
    </xf>
    <xf numFmtId="0" fontId="35" fillId="0" borderId="129" xfId="0" applyFont="1" applyBorder="1" applyAlignment="1" applyProtection="1">
      <alignment horizontal="center" vertical="center"/>
    </xf>
    <xf numFmtId="0" fontId="35" fillId="0" borderId="86" xfId="0" applyFont="1" applyBorder="1" applyAlignment="1" applyProtection="1">
      <alignment horizontal="center" vertical="center"/>
    </xf>
    <xf numFmtId="0" fontId="35"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5"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5" fillId="0" borderId="0" xfId="0" applyFont="1" applyProtection="1">
      <alignment vertical="center"/>
    </xf>
    <xf numFmtId="0" fontId="24" fillId="0" borderId="0" xfId="0" applyFont="1" applyAlignment="1" applyProtection="1">
      <alignment horizontal="left" vertical="top" wrapText="1"/>
    </xf>
    <xf numFmtId="0" fontId="83" fillId="0" borderId="0" xfId="0" applyFont="1" applyProtection="1">
      <alignment vertical="center"/>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5" fillId="0" borderId="0" xfId="0" applyFont="1" applyBorder="1" applyAlignment="1" applyProtection="1">
      <alignment horizontal="center" vertical="center"/>
    </xf>
    <xf numFmtId="0" fontId="21" fillId="0" borderId="0" xfId="0" applyFont="1" applyBorder="1" applyProtection="1">
      <alignment vertical="center"/>
    </xf>
    <xf numFmtId="0" fontId="82" fillId="0" borderId="0" xfId="0" applyFont="1" applyBorder="1" applyProtection="1">
      <alignment vertical="center"/>
    </xf>
    <xf numFmtId="0" fontId="32"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3"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5" fillId="0" borderId="0" xfId="0" applyFont="1" applyBorder="1" applyAlignment="1" applyProtection="1">
      <alignment horizontal="center" vertical="center" shrinkToFi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4" fillId="2" borderId="10" xfId="0" applyFont="1" applyFill="1" applyBorder="1" applyAlignment="1" applyProtection="1">
      <alignment vertical="center" wrapText="1"/>
    </xf>
    <xf numFmtId="0" fontId="24" fillId="2" borderId="20" xfId="0" applyFont="1" applyFill="1" applyBorder="1" applyAlignment="1" applyProtection="1">
      <alignment vertical="center" wrapText="1"/>
    </xf>
    <xf numFmtId="0" fontId="32" fillId="31" borderId="0" xfId="0" applyFont="1" applyFill="1" applyBorder="1" applyAlignment="1" applyProtection="1">
      <alignment horizontal="left" vertical="center" wrapText="1"/>
    </xf>
    <xf numFmtId="0" fontId="9" fillId="0" borderId="0" xfId="0" applyFont="1" applyProtection="1">
      <alignment vertical="center"/>
    </xf>
    <xf numFmtId="0" fontId="27" fillId="31" borderId="0" xfId="0" applyFont="1" applyFill="1" applyBorder="1" applyProtection="1">
      <alignment vertical="center"/>
    </xf>
    <xf numFmtId="49" fontId="43" fillId="2" borderId="0" xfId="0" applyNumberFormat="1" applyFont="1" applyFill="1" applyProtection="1">
      <alignment vertical="center"/>
    </xf>
    <xf numFmtId="49" fontId="36" fillId="2" borderId="0" xfId="0" applyNumberFormat="1" applyFont="1" applyFill="1" applyAlignment="1" applyProtection="1">
      <alignment vertical="top"/>
    </xf>
    <xf numFmtId="0" fontId="37" fillId="2" borderId="0" xfId="0" applyFont="1" applyFill="1" applyAlignment="1" applyProtection="1">
      <alignment horizontal="left" vertical="top" wrapText="1"/>
    </xf>
    <xf numFmtId="0" fontId="38"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9" fillId="2" borderId="34" xfId="0" applyFont="1" applyFill="1" applyBorder="1" applyAlignment="1" applyProtection="1">
      <alignment vertical="center" wrapText="1"/>
    </xf>
    <xf numFmtId="0" fontId="39" fillId="2" borderId="31" xfId="0" applyFont="1" applyFill="1" applyBorder="1" applyAlignment="1" applyProtection="1">
      <alignment vertical="center" wrapText="1"/>
    </xf>
    <xf numFmtId="0" fontId="40" fillId="2" borderId="0" xfId="0" applyFont="1" applyFill="1" applyProtection="1">
      <alignment vertical="center"/>
    </xf>
    <xf numFmtId="0" fontId="39" fillId="2" borderId="0" xfId="0" applyFont="1" applyFill="1" applyAlignment="1" applyProtection="1">
      <alignment vertical="center" wrapText="1"/>
    </xf>
    <xf numFmtId="0" fontId="39" fillId="2" borderId="34" xfId="0" applyFont="1" applyFill="1" applyBorder="1" applyProtection="1">
      <alignment vertical="center"/>
    </xf>
    <xf numFmtId="0" fontId="39" fillId="2" borderId="0" xfId="0" applyFont="1" applyFill="1" applyProtection="1">
      <alignment vertical="center"/>
    </xf>
    <xf numFmtId="0" fontId="39" fillId="2" borderId="0" xfId="0" applyFont="1" applyFill="1" applyAlignment="1" applyProtection="1">
      <alignment vertical="center" shrinkToFit="1"/>
    </xf>
    <xf numFmtId="0" fontId="39" fillId="2" borderId="31" xfId="0" applyFont="1" applyFill="1" applyBorder="1" applyAlignment="1" applyProtection="1">
      <alignment vertical="center" shrinkToFit="1"/>
    </xf>
    <xf numFmtId="0" fontId="40" fillId="0" borderId="0" xfId="0" applyFont="1" applyProtection="1">
      <alignment vertical="center"/>
    </xf>
    <xf numFmtId="0" fontId="41" fillId="2" borderId="0" xfId="0" applyFont="1" applyFill="1" applyProtection="1">
      <alignment vertical="center"/>
    </xf>
    <xf numFmtId="0" fontId="41" fillId="2" borderId="31" xfId="0" applyFont="1" applyFill="1" applyBorder="1" applyProtection="1">
      <alignment vertical="center"/>
    </xf>
    <xf numFmtId="0" fontId="11" fillId="2" borderId="36" xfId="0" applyFont="1" applyFill="1" applyBorder="1" applyProtection="1">
      <alignment vertical="center"/>
    </xf>
    <xf numFmtId="0" fontId="39"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2" fillId="2" borderId="0" xfId="0" applyFont="1" applyFill="1" applyProtection="1">
      <alignment vertical="center"/>
    </xf>
    <xf numFmtId="0" fontId="43" fillId="2" borderId="0" xfId="0" applyFont="1" applyFill="1" applyProtection="1">
      <alignment vertical="center"/>
    </xf>
    <xf numFmtId="0" fontId="29" fillId="0" borderId="138" xfId="0" quotePrefix="1" applyFont="1" applyBorder="1" applyAlignment="1" applyProtection="1">
      <alignment horizontal="center" vertical="center"/>
    </xf>
    <xf numFmtId="0" fontId="32" fillId="5" borderId="1" xfId="0" applyFont="1" applyFill="1" applyBorder="1" applyAlignment="1" applyProtection="1">
      <alignment horizontal="center" vertical="center"/>
    </xf>
    <xf numFmtId="0" fontId="29" fillId="0" borderId="90" xfId="0" quotePrefix="1" applyFont="1" applyBorder="1" applyProtection="1">
      <alignment vertical="center"/>
    </xf>
    <xf numFmtId="0" fontId="29" fillId="0" borderId="98" xfId="0" quotePrefix="1" applyFont="1" applyBorder="1" applyProtection="1">
      <alignment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5"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7"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3"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33" fillId="0" borderId="0" xfId="0" applyFont="1" applyAlignment="1" applyProtection="1">
      <alignment vertical="top" wrapText="1"/>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3" fillId="2" borderId="0" xfId="0" applyFont="1" applyFill="1" applyAlignment="1" applyProtection="1">
      <alignment horizontal="left" vertical="center" wrapText="1"/>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133"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1" fillId="0" borderId="0" xfId="0" applyFont="1" applyBorder="1" applyAlignment="1" applyProtection="1">
      <alignment horizontal="center" vertical="center" wrapText="1"/>
    </xf>
    <xf numFmtId="0" fontId="80" fillId="2" borderId="153" xfId="0" applyFont="1" applyFill="1" applyBorder="1" applyAlignment="1" applyProtection="1">
      <alignment horizontal="center" vertical="center" wrapText="1"/>
    </xf>
    <xf numFmtId="0" fontId="80" fillId="2" borderId="153" xfId="0" applyFont="1" applyFill="1" applyBorder="1" applyAlignment="1" applyProtection="1">
      <alignment horizontal="center" vertical="center"/>
    </xf>
    <xf numFmtId="0" fontId="80" fillId="0" borderId="155" xfId="0" applyFont="1" applyBorder="1" applyAlignment="1" applyProtection="1">
      <alignment horizontal="center" vertical="center"/>
    </xf>
    <xf numFmtId="0" fontId="80" fillId="0" borderId="156" xfId="0" applyFont="1" applyBorder="1" applyAlignment="1" applyProtection="1">
      <alignment horizontal="center" vertical="center" wrapText="1"/>
    </xf>
    <xf numFmtId="0" fontId="80" fillId="0" borderId="153"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0" fillId="2" borderId="0" xfId="0" applyFill="1" applyAlignment="1" applyProtection="1">
      <alignment vertical="center" wrapText="1"/>
    </xf>
    <xf numFmtId="0" fontId="33" fillId="2" borderId="0" xfId="0" applyFont="1" applyFill="1" applyAlignment="1" applyProtection="1">
      <alignment vertical="center" wrapText="1"/>
    </xf>
    <xf numFmtId="0" fontId="75" fillId="2" borderId="148"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176" fontId="75" fillId="2" borderId="148" xfId="0" applyNumberFormat="1" applyFont="1" applyFill="1" applyBorder="1" applyAlignment="1" applyProtection="1">
      <alignment horizontal="right" vertical="center" shrinkToFit="1"/>
    </xf>
    <xf numFmtId="176" fontId="75" fillId="2" borderId="145" xfId="0" applyNumberFormat="1" applyFont="1" applyFill="1" applyBorder="1" applyAlignment="1" applyProtection="1">
      <alignment horizontal="right" vertical="center" shrinkToFit="1"/>
    </xf>
    <xf numFmtId="0" fontId="76" fillId="2" borderId="148" xfId="0" applyFont="1" applyFill="1" applyBorder="1" applyProtection="1">
      <alignment vertical="center"/>
    </xf>
    <xf numFmtId="0" fontId="76" fillId="2" borderId="145" xfId="0" applyFont="1" applyFill="1" applyBorder="1" applyProtection="1">
      <alignment vertical="center"/>
    </xf>
    <xf numFmtId="0" fontId="80" fillId="0" borderId="158" xfId="0" applyFont="1" applyFill="1" applyBorder="1" applyAlignment="1" applyProtection="1">
      <alignment horizontal="center" vertical="center" wrapText="1"/>
    </xf>
    <xf numFmtId="0" fontId="80" fillId="2" borderId="158" xfId="0" applyFont="1" applyFill="1" applyBorder="1" applyAlignment="1" applyProtection="1">
      <alignment horizontal="center" vertical="center"/>
    </xf>
    <xf numFmtId="0" fontId="81" fillId="0" borderId="159" xfId="0" applyFont="1" applyBorder="1" applyAlignment="1" applyProtection="1">
      <alignment horizontal="center" vertical="center" wrapText="1"/>
    </xf>
    <xf numFmtId="181" fontId="62" fillId="0" borderId="4" xfId="55" applyNumberFormat="1" applyFont="1" applyBorder="1" applyAlignment="1">
      <alignment vertical="center" wrapText="1"/>
    </xf>
    <xf numFmtId="181" fontId="62" fillId="0" borderId="2" xfId="55" applyNumberFormat="1" applyFont="1" applyBorder="1" applyAlignment="1">
      <alignment vertical="center" wrapText="1"/>
    </xf>
    <xf numFmtId="181" fontId="62" fillId="0" borderId="160" xfId="55" applyNumberFormat="1" applyFont="1" applyBorder="1" applyAlignment="1">
      <alignment vertical="center" wrapText="1"/>
    </xf>
    <xf numFmtId="181" fontId="63" fillId="0" borderId="4" xfId="55" applyNumberFormat="1" applyFont="1" applyBorder="1">
      <alignment vertical="center"/>
    </xf>
    <xf numFmtId="181" fontId="63" fillId="0" borderId="161" xfId="55" applyNumberFormat="1" applyFont="1" applyBorder="1">
      <alignment vertical="center"/>
    </xf>
    <xf numFmtId="181" fontId="63" fillId="0" borderId="162" xfId="55" applyNumberFormat="1" applyFont="1" applyBorder="1">
      <alignment vertical="center"/>
    </xf>
    <xf numFmtId="181" fontId="62" fillId="0" borderId="163" xfId="55" applyNumberFormat="1" applyFont="1" applyBorder="1" applyAlignment="1">
      <alignment vertical="center" wrapText="1"/>
    </xf>
    <xf numFmtId="181" fontId="63" fillId="0" borderId="20" xfId="55" applyNumberFormat="1" applyFont="1" applyBorder="1">
      <alignment vertical="center"/>
    </xf>
    <xf numFmtId="181" fontId="62" fillId="0" borderId="164" xfId="55" applyNumberFormat="1" applyFont="1" applyBorder="1" applyAlignment="1">
      <alignment vertical="center" wrapText="1"/>
    </xf>
    <xf numFmtId="181" fontId="62" fillId="0" borderId="19" xfId="55" applyNumberFormat="1" applyFont="1" applyBorder="1" applyAlignment="1">
      <alignment vertical="center" wrapText="1"/>
    </xf>
    <xf numFmtId="181" fontId="63" fillId="0" borderId="7" xfId="55" applyNumberFormat="1" applyFont="1" applyBorder="1">
      <alignment vertical="center"/>
    </xf>
    <xf numFmtId="181" fontId="62" fillId="0" borderId="165" xfId="55" applyNumberFormat="1" applyFont="1" applyBorder="1" applyAlignment="1">
      <alignment vertical="center" wrapText="1"/>
    </xf>
    <xf numFmtId="181" fontId="62" fillId="0" borderId="5" xfId="55" applyNumberFormat="1" applyFont="1" applyBorder="1" applyAlignment="1">
      <alignment vertical="center" wrapText="1"/>
    </xf>
    <xf numFmtId="181" fontId="62" fillId="0" borderId="20" xfId="55" applyNumberFormat="1" applyFont="1" applyBorder="1" applyAlignment="1">
      <alignment vertical="center" wrapText="1"/>
    </xf>
    <xf numFmtId="181" fontId="63" fillId="0" borderId="166" xfId="55" applyNumberFormat="1" applyFont="1" applyBorder="1">
      <alignment vertical="center"/>
    </xf>
    <xf numFmtId="181" fontId="62" fillId="0" borderId="167" xfId="55" applyNumberFormat="1" applyFont="1" applyBorder="1" applyAlignment="1">
      <alignment vertical="center" wrapText="1"/>
    </xf>
    <xf numFmtId="181" fontId="63" fillId="0" borderId="56" xfId="55" applyNumberFormat="1" applyFont="1" applyBorder="1">
      <alignment vertical="center"/>
    </xf>
    <xf numFmtId="181" fontId="63" fillId="0" borderId="14" xfId="55" applyNumberFormat="1" applyFont="1" applyBorder="1">
      <alignment vertical="center"/>
    </xf>
    <xf numFmtId="181" fontId="63" fillId="0" borderId="55" xfId="55" applyNumberFormat="1" applyFont="1" applyBorder="1">
      <alignment vertical="center"/>
    </xf>
    <xf numFmtId="181" fontId="63" fillId="0" borderId="13" xfId="55" applyNumberFormat="1" applyFont="1" applyBorder="1">
      <alignment vertical="center"/>
    </xf>
    <xf numFmtId="181" fontId="62" fillId="0" borderId="51" xfId="55" applyNumberFormat="1" applyFont="1" applyBorder="1" applyAlignment="1">
      <alignment vertical="center" wrapText="1"/>
    </xf>
    <xf numFmtId="181" fontId="62" fillId="0" borderId="168" xfId="55" applyNumberFormat="1" applyFont="1" applyBorder="1" applyAlignment="1">
      <alignment vertical="center" wrapText="1"/>
    </xf>
    <xf numFmtId="181" fontId="62" fillId="0" borderId="50" xfId="55" applyNumberFormat="1" applyFont="1" applyBorder="1" applyAlignment="1">
      <alignment horizontal="center" vertical="center" wrapText="1"/>
    </xf>
    <xf numFmtId="181" fontId="62" fillId="0" borderId="1" xfId="55" applyNumberFormat="1" applyFont="1" applyBorder="1" applyAlignment="1">
      <alignment horizontal="center" vertical="center" wrapText="1"/>
    </xf>
    <xf numFmtId="181" fontId="62" fillId="0" borderId="2" xfId="55" applyNumberFormat="1" applyFont="1" applyBorder="1" applyAlignment="1">
      <alignment horizontal="center" vertical="center" wrapText="1"/>
    </xf>
    <xf numFmtId="181" fontId="62" fillId="0" borderId="166" xfId="55" applyNumberFormat="1" applyFont="1" applyBorder="1" applyAlignment="1">
      <alignment horizontal="center" vertical="center" wrapText="1"/>
    </xf>
    <xf numFmtId="181" fontId="62" fillId="0" borderId="162" xfId="55" applyNumberFormat="1" applyFont="1" applyBorder="1" applyAlignment="1">
      <alignment horizontal="center" vertical="center" wrapText="1"/>
    </xf>
    <xf numFmtId="181" fontId="62" fillId="0" borderId="163" xfId="55" applyNumberFormat="1" applyFont="1" applyBorder="1" applyAlignment="1">
      <alignment horizontal="center" vertical="center" wrapText="1"/>
    </xf>
    <xf numFmtId="181" fontId="62" fillId="0" borderId="56" xfId="55" applyNumberFormat="1" applyFont="1" applyBorder="1" applyAlignment="1">
      <alignment horizontal="center" vertical="center" wrapText="1"/>
    </xf>
    <xf numFmtId="181" fontId="62" fillId="0" borderId="14" xfId="55" applyNumberFormat="1" applyFont="1" applyBorder="1" applyAlignment="1">
      <alignment horizontal="center" vertical="center" wrapText="1"/>
    </xf>
    <xf numFmtId="181" fontId="62" fillId="0" borderId="19" xfId="55" applyNumberFormat="1" applyFont="1" applyBorder="1" applyAlignment="1">
      <alignment horizontal="center" vertical="center" wrapText="1"/>
    </xf>
    <xf numFmtId="181" fontId="62" fillId="0" borderId="55" xfId="55" applyNumberFormat="1" applyFont="1" applyBorder="1" applyAlignment="1">
      <alignment horizontal="center" vertical="center" wrapText="1"/>
    </xf>
    <xf numFmtId="181" fontId="62" fillId="0" borderId="13" xfId="55" applyNumberFormat="1" applyFont="1" applyBorder="1" applyAlignment="1">
      <alignment horizontal="center" vertical="center" wrapText="1"/>
    </xf>
    <xf numFmtId="181" fontId="62" fillId="0" borderId="54" xfId="55" applyNumberFormat="1" applyFont="1" applyBorder="1" applyAlignment="1">
      <alignment horizontal="right" vertical="center" wrapText="1"/>
    </xf>
    <xf numFmtId="181" fontId="62" fillId="0" borderId="169" xfId="0" applyNumberFormat="1" applyFont="1" applyBorder="1" applyAlignment="1">
      <alignment vertical="center" wrapText="1"/>
    </xf>
    <xf numFmtId="181" fontId="62" fillId="0" borderId="114" xfId="0" applyNumberFormat="1" applyFont="1" applyBorder="1" applyAlignment="1">
      <alignment vertical="center" wrapText="1"/>
    </xf>
    <xf numFmtId="181" fontId="62" fillId="0" borderId="30" xfId="0" applyNumberFormat="1" applyFont="1" applyBorder="1" applyAlignment="1">
      <alignment vertical="center" wrapText="1"/>
    </xf>
    <xf numFmtId="181" fontId="62" fillId="0" borderId="170" xfId="0" applyNumberFormat="1" applyFont="1" applyBorder="1" applyAlignment="1">
      <alignment vertical="center" wrapText="1"/>
    </xf>
    <xf numFmtId="181" fontId="62" fillId="0" borderId="167" xfId="55" applyNumberFormat="1" applyFont="1" applyBorder="1" applyAlignment="1">
      <alignment horizontal="right" vertical="center" wrapText="1"/>
    </xf>
    <xf numFmtId="0" fontId="62" fillId="0" borderId="55" xfId="0" applyFont="1" applyBorder="1">
      <alignment vertical="center"/>
    </xf>
    <xf numFmtId="49" fontId="62" fillId="0" borderId="5" xfId="0" applyNumberFormat="1" applyFont="1" applyBorder="1">
      <alignment vertical="center"/>
    </xf>
    <xf numFmtId="181" fontId="62" fillId="0" borderId="51" xfId="55" applyNumberFormat="1" applyFont="1" applyBorder="1" applyAlignment="1">
      <alignment horizontal="right" vertical="center" wrapText="1"/>
    </xf>
    <xf numFmtId="49" fontId="62" fillId="0" borderId="5" xfId="0" applyNumberFormat="1" applyFont="1" applyBorder="1" applyAlignment="1">
      <alignment horizontal="center" vertical="center"/>
    </xf>
    <xf numFmtId="181" fontId="62" fillId="0" borderId="171" xfId="55" applyNumberFormat="1" applyFont="1" applyBorder="1" applyAlignment="1">
      <alignment vertical="center" wrapText="1"/>
    </xf>
    <xf numFmtId="181" fontId="63" fillId="0" borderId="51" xfId="55" applyNumberFormat="1" applyFont="1" applyBorder="1">
      <alignment vertical="center"/>
    </xf>
    <xf numFmtId="0" fontId="62" fillId="0" borderId="172" xfId="46" applyFont="1" applyBorder="1" applyAlignment="1">
      <alignment horizontal="left" vertical="center" wrapText="1"/>
    </xf>
    <xf numFmtId="0" fontId="62" fillId="0" borderId="51" xfId="55" applyNumberFormat="1" applyFont="1" applyFill="1" applyBorder="1" applyAlignment="1">
      <alignment horizontal="center" vertical="center" wrapText="1"/>
    </xf>
    <xf numFmtId="0" fontId="62" fillId="0" borderId="0" xfId="0" applyFont="1" applyBorder="1">
      <alignment vertical="center"/>
    </xf>
    <xf numFmtId="49" fontId="62" fillId="0" borderId="0" xfId="0" applyNumberFormat="1" applyFont="1" applyBorder="1">
      <alignment vertical="center"/>
    </xf>
    <xf numFmtId="181" fontId="62" fillId="0" borderId="0" xfId="55" applyNumberFormat="1" applyFont="1" applyBorder="1" applyAlignment="1">
      <alignment vertical="center" wrapText="1"/>
    </xf>
    <xf numFmtId="181" fontId="62" fillId="0" borderId="0" xfId="55" applyNumberFormat="1" applyFont="1" applyBorder="1" applyAlignment="1">
      <alignment horizontal="right" vertical="center" wrapText="1"/>
    </xf>
    <xf numFmtId="0" fontId="64" fillId="0" borderId="0" xfId="0" applyFont="1" applyBorder="1" applyAlignment="1">
      <alignment horizontal="center" vertical="center" wrapText="1"/>
    </xf>
    <xf numFmtId="49" fontId="62" fillId="0" borderId="0" xfId="0" applyNumberFormat="1" applyFont="1" applyBorder="1" applyAlignment="1">
      <alignment horizontal="center" vertical="center"/>
    </xf>
    <xf numFmtId="181" fontId="64" fillId="0" borderId="0" xfId="55" applyNumberFormat="1" applyFont="1" applyBorder="1" applyAlignment="1">
      <alignment horizontal="center" vertical="center" wrapText="1"/>
    </xf>
    <xf numFmtId="0" fontId="63" fillId="0" borderId="0" xfId="0" applyFont="1" applyBorder="1">
      <alignment vertical="center"/>
    </xf>
    <xf numFmtId="181" fontId="63" fillId="0" borderId="0" xfId="55" applyNumberFormat="1" applyFont="1" applyBorder="1">
      <alignment vertical="center"/>
    </xf>
    <xf numFmtId="0" fontId="62" fillId="0" borderId="0" xfId="46" applyFont="1" applyBorder="1" applyAlignment="1">
      <alignment horizontal="left" vertical="center" wrapText="1"/>
    </xf>
    <xf numFmtId="0" fontId="62" fillId="0" borderId="0" xfId="55" applyNumberFormat="1" applyFont="1" applyFill="1" applyBorder="1" applyAlignment="1">
      <alignment horizontal="center" vertical="center" wrapText="1"/>
    </xf>
    <xf numFmtId="0" fontId="62" fillId="0" borderId="0" xfId="0" applyFont="1" applyBorder="1" applyAlignment="1">
      <alignment horizontal="left" vertical="center" wrapText="1"/>
    </xf>
    <xf numFmtId="0" fontId="63" fillId="0" borderId="0" xfId="0" applyFont="1" applyBorder="1" applyAlignment="1">
      <alignment horizontal="center" vertical="center"/>
    </xf>
    <xf numFmtId="0" fontId="62" fillId="0" borderId="24" xfId="0" applyFont="1" applyBorder="1">
      <alignment vertical="center"/>
    </xf>
    <xf numFmtId="49" fontId="62" fillId="0" borderId="24" xfId="0" applyNumberFormat="1" applyFont="1" applyBorder="1">
      <alignment vertical="center"/>
    </xf>
    <xf numFmtId="181" fontId="62" fillId="0" borderId="24" xfId="55" applyNumberFormat="1" applyFont="1" applyBorder="1" applyAlignment="1">
      <alignment vertical="center" wrapText="1"/>
    </xf>
    <xf numFmtId="181" fontId="62" fillId="0" borderId="24" xfId="55" applyNumberFormat="1" applyFont="1" applyBorder="1" applyAlignment="1">
      <alignment horizontal="right" vertical="center" wrapText="1"/>
    </xf>
    <xf numFmtId="49" fontId="62" fillId="0" borderId="24" xfId="0" applyNumberFormat="1" applyFont="1" applyBorder="1" applyAlignment="1">
      <alignment horizontal="center" vertical="center"/>
    </xf>
    <xf numFmtId="181" fontId="64" fillId="0" borderId="24" xfId="55" applyNumberFormat="1" applyFont="1" applyBorder="1" applyAlignment="1">
      <alignment horizontal="center" vertical="center" wrapText="1"/>
    </xf>
    <xf numFmtId="181" fontId="63" fillId="0" borderId="24" xfId="55" applyNumberFormat="1" applyFont="1" applyBorder="1">
      <alignment vertical="center"/>
    </xf>
    <xf numFmtId="0" fontId="62" fillId="0" borderId="24" xfId="46" applyFont="1" applyBorder="1" applyAlignment="1">
      <alignment horizontal="left" vertical="center" wrapText="1"/>
    </xf>
    <xf numFmtId="0" fontId="62" fillId="0" borderId="24" xfId="55" applyNumberFormat="1" applyFont="1" applyFill="1" applyBorder="1" applyAlignment="1">
      <alignment horizontal="center" vertical="center" wrapText="1"/>
    </xf>
    <xf numFmtId="0" fontId="62" fillId="0" borderId="56" xfId="0" applyFont="1" applyBorder="1">
      <alignment vertical="center"/>
    </xf>
    <xf numFmtId="0" fontId="62" fillId="0" borderId="166" xfId="0" applyFont="1" applyBorder="1">
      <alignment vertical="center"/>
    </xf>
    <xf numFmtId="49" fontId="62" fillId="0" borderId="167" xfId="0" applyNumberFormat="1" applyFont="1" applyBorder="1">
      <alignment vertical="center"/>
    </xf>
    <xf numFmtId="176" fontId="20" fillId="0" borderId="1" xfId="0" applyNumberFormat="1" applyFont="1" applyFill="1" applyBorder="1" applyAlignment="1" applyProtection="1">
      <alignment horizontal="right" vertical="center" shrinkToFit="1"/>
    </xf>
    <xf numFmtId="0" fontId="65" fillId="2" borderId="54" xfId="0" applyFont="1" applyFill="1" applyBorder="1" applyAlignment="1" applyProtection="1">
      <alignment horizontal="center" vertical="center" wrapText="1" shrinkToFit="1"/>
      <protection locked="0"/>
    </xf>
    <xf numFmtId="0" fontId="11" fillId="2" borderId="24" xfId="0" applyFont="1" applyFill="1" applyBorder="1" applyProtection="1">
      <alignment vertical="center"/>
      <protection locked="0"/>
    </xf>
    <xf numFmtId="0" fontId="80" fillId="0" borderId="145" xfId="0" applyFont="1" applyBorder="1" applyAlignment="1" applyProtection="1">
      <alignment horizontal="center" vertical="center"/>
      <protection locked="0"/>
    </xf>
    <xf numFmtId="0" fontId="82" fillId="0" borderId="148" xfId="0" applyFont="1" applyBorder="1" applyAlignment="1" applyProtection="1">
      <alignment horizontal="center" vertical="center"/>
      <protection locked="0"/>
    </xf>
    <xf numFmtId="0" fontId="82" fillId="0" borderId="145" xfId="0" applyFont="1" applyBorder="1" applyAlignment="1" applyProtection="1">
      <alignment horizontal="center" vertical="center"/>
      <protection locked="0"/>
    </xf>
    <xf numFmtId="0" fontId="82" fillId="0" borderId="145" xfId="0" applyFont="1" applyBorder="1" applyProtection="1">
      <alignment vertical="center"/>
      <protection locked="0"/>
    </xf>
    <xf numFmtId="0" fontId="62" fillId="32" borderId="50" xfId="0" applyFont="1" applyFill="1" applyBorder="1">
      <alignment vertical="center"/>
    </xf>
    <xf numFmtId="49" fontId="62" fillId="32" borderId="2" xfId="0" applyNumberFormat="1" applyFont="1" applyFill="1" applyBorder="1">
      <alignment vertical="center"/>
    </xf>
    <xf numFmtId="181" fontId="62" fillId="32" borderId="1" xfId="55" applyNumberFormat="1" applyFont="1" applyFill="1" applyBorder="1" applyAlignment="1">
      <alignment horizontal="right" vertical="center" wrapText="1"/>
    </xf>
    <xf numFmtId="181" fontId="62" fillId="32" borderId="160" xfId="55" applyNumberFormat="1" applyFont="1" applyFill="1" applyBorder="1" applyAlignment="1">
      <alignment vertical="center" wrapText="1"/>
    </xf>
    <xf numFmtId="181" fontId="62" fillId="32" borderId="168" xfId="55" applyNumberFormat="1" applyFont="1" applyFill="1" applyBorder="1" applyAlignment="1">
      <alignment vertical="center" wrapText="1"/>
    </xf>
    <xf numFmtId="181" fontId="62" fillId="32" borderId="53" xfId="55" applyNumberFormat="1" applyFont="1" applyFill="1" applyBorder="1" applyAlignment="1">
      <alignment horizontal="right" vertical="center" wrapText="1"/>
    </xf>
    <xf numFmtId="181" fontId="62" fillId="32" borderId="54" xfId="55" applyNumberFormat="1" applyFont="1" applyFill="1" applyBorder="1" applyAlignment="1">
      <alignment horizontal="right" vertical="center" wrapText="1"/>
    </xf>
    <xf numFmtId="0" fontId="64" fillId="32" borderId="0" xfId="0" applyFont="1" applyFill="1" applyAlignment="1">
      <alignment horizontal="center" vertical="center" wrapText="1"/>
    </xf>
    <xf numFmtId="49" fontId="62" fillId="32" borderId="2" xfId="0" applyNumberFormat="1" applyFont="1" applyFill="1" applyBorder="1" applyAlignment="1">
      <alignment horizontal="center" vertical="center"/>
    </xf>
    <xf numFmtId="181" fontId="64" fillId="32" borderId="50" xfId="55" applyNumberFormat="1" applyFont="1" applyFill="1" applyBorder="1" applyAlignment="1">
      <alignment horizontal="center" vertical="center" wrapText="1"/>
    </xf>
    <xf numFmtId="181" fontId="64" fillId="32" borderId="1" xfId="55" applyNumberFormat="1" applyFont="1" applyFill="1" applyBorder="1" applyAlignment="1">
      <alignment horizontal="center" vertical="center" wrapText="1"/>
    </xf>
    <xf numFmtId="181" fontId="64" fillId="32" borderId="54" xfId="55" applyNumberFormat="1" applyFont="1" applyFill="1" applyBorder="1" applyAlignment="1">
      <alignment horizontal="center" vertical="center" wrapText="1"/>
    </xf>
    <xf numFmtId="0" fontId="63" fillId="32" borderId="0" xfId="0" applyFont="1" applyFill="1">
      <alignment vertical="center"/>
    </xf>
    <xf numFmtId="181" fontId="63" fillId="32" borderId="50" xfId="55" applyNumberFormat="1" applyFont="1" applyFill="1" applyBorder="1">
      <alignment vertical="center"/>
    </xf>
    <xf numFmtId="181" fontId="63" fillId="32" borderId="1" xfId="55" applyNumberFormat="1" applyFont="1" applyFill="1" applyBorder="1">
      <alignment vertical="center"/>
    </xf>
    <xf numFmtId="181" fontId="63" fillId="32" borderId="54" xfId="55" applyNumberFormat="1" applyFont="1" applyFill="1" applyBorder="1">
      <alignment vertical="center"/>
    </xf>
    <xf numFmtId="0" fontId="62" fillId="32" borderId="78" xfId="46" applyFont="1" applyFill="1" applyBorder="1" applyAlignment="1">
      <alignment horizontal="left" vertical="center" wrapText="1"/>
    </xf>
    <xf numFmtId="0" fontId="62" fillId="32" borderId="54" xfId="55" applyNumberFormat="1" applyFont="1" applyFill="1" applyBorder="1" applyAlignment="1">
      <alignment horizontal="center" vertical="center" wrapText="1"/>
    </xf>
    <xf numFmtId="181" fontId="62" fillId="32" borderId="4" xfId="55" applyNumberFormat="1" applyFont="1" applyFill="1" applyBorder="1" applyAlignment="1">
      <alignment horizontal="right" vertical="center" wrapText="1"/>
    </xf>
    <xf numFmtId="181" fontId="62" fillId="32" borderId="173" xfId="55" applyNumberFormat="1" applyFont="1" applyFill="1" applyBorder="1" applyAlignment="1">
      <alignment vertical="center" wrapText="1"/>
    </xf>
    <xf numFmtId="181" fontId="62" fillId="32" borderId="175" xfId="55" applyNumberFormat="1" applyFont="1" applyFill="1" applyBorder="1" applyAlignment="1">
      <alignment vertical="center" wrapText="1"/>
    </xf>
    <xf numFmtId="181" fontId="62" fillId="32" borderId="174" xfId="55" applyNumberFormat="1" applyFont="1" applyFill="1" applyBorder="1" applyAlignment="1">
      <alignment vertical="center" wrapText="1"/>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6" fillId="0" borderId="0" xfId="0" applyFont="1" applyAlignment="1" applyProtection="1">
      <alignment horizontal="left" vertical="center" wrapText="1"/>
    </xf>
    <xf numFmtId="49" fontId="11" fillId="4" borderId="78" xfId="0" applyNumberFormat="1" applyFont="1" applyFill="1" applyBorder="1" applyAlignment="1" applyProtection="1">
      <alignment horizontal="left" vertical="center"/>
      <protection locked="0"/>
    </xf>
    <xf numFmtId="49" fontId="11" fillId="4" borderId="3" xfId="0" applyNumberFormat="1" applyFont="1" applyFill="1" applyBorder="1" applyAlignment="1" applyProtection="1">
      <alignment horizontal="left" vertical="center"/>
      <protection locked="0"/>
    </xf>
    <xf numFmtId="49" fontId="11" fillId="4" borderId="83" xfId="0" applyNumberFormat="1"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78" xfId="0" applyFont="1" applyFill="1" applyBorder="1" applyAlignment="1" applyProtection="1">
      <alignment horizontal="left" vertical="center"/>
      <protection locked="0"/>
    </xf>
    <xf numFmtId="0" fontId="11" fillId="4" borderId="3" xfId="0" applyFont="1" applyFill="1" applyBorder="1" applyAlignment="1" applyProtection="1">
      <alignment horizontal="left" vertical="center"/>
      <protection locked="0"/>
    </xf>
    <xf numFmtId="0" fontId="11" fillId="4" borderId="8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33" fillId="0" borderId="0" xfId="0" applyFont="1" applyAlignment="1" applyProtection="1">
      <alignment horizontal="left" vertical="top" wrapText="1"/>
    </xf>
    <xf numFmtId="0" fontId="16" fillId="0" borderId="0" xfId="0" applyFont="1" applyAlignment="1" applyProtection="1">
      <alignment horizontal="left" vertical="top" wrapText="1"/>
    </xf>
    <xf numFmtId="49" fontId="74" fillId="4" borderId="78" xfId="0" applyNumberFormat="1" applyFont="1" applyFill="1" applyBorder="1" applyAlignment="1" applyProtection="1">
      <alignment horizontal="center" vertical="center"/>
      <protection locked="0"/>
    </xf>
    <xf numFmtId="49" fontId="74" fillId="4" borderId="3" xfId="0" applyNumberFormat="1" applyFont="1" applyFill="1" applyBorder="1" applyAlignment="1" applyProtection="1">
      <alignment horizontal="center" vertical="center"/>
      <protection locked="0"/>
    </xf>
    <xf numFmtId="49" fontId="74"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132" xfId="0" applyFont="1" applyFill="1" applyBorder="1" applyProtection="1">
      <alignment vertical="center"/>
      <protection locked="0"/>
    </xf>
    <xf numFmtId="0" fontId="11" fillId="4" borderId="24" xfId="0" applyFont="1" applyFill="1" applyBorder="1" applyProtection="1">
      <alignment vertical="center"/>
      <protection locked="0"/>
    </xf>
    <xf numFmtId="0" fontId="11" fillId="4" borderId="133"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4" fillId="4" borderId="95" xfId="0" applyNumberFormat="1" applyFont="1" applyFill="1" applyBorder="1" applyAlignment="1" applyProtection="1">
      <alignment horizontal="center" vertical="center"/>
      <protection locked="0"/>
    </xf>
    <xf numFmtId="49" fontId="74" fillId="4" borderId="92" xfId="0" applyNumberFormat="1" applyFont="1" applyFill="1" applyBorder="1" applyAlignment="1" applyProtection="1">
      <alignment horizontal="center" vertical="center"/>
      <protection locked="0"/>
    </xf>
    <xf numFmtId="49" fontId="74"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63" xfId="0" applyFont="1" applyFill="1" applyBorder="1" applyAlignment="1" applyProtection="1">
      <alignment vertical="center"/>
      <protection locked="0"/>
    </xf>
    <xf numFmtId="0" fontId="11" fillId="4" borderId="79" xfId="0" applyFont="1" applyFill="1" applyBorder="1" applyAlignment="1" applyProtection="1">
      <alignment vertical="center"/>
      <protection locked="0"/>
    </xf>
    <xf numFmtId="0" fontId="11" fillId="4" borderId="81" xfId="0" applyFont="1" applyFill="1" applyBorder="1" applyAlignment="1" applyProtection="1">
      <alignment vertical="center"/>
      <protection locked="0"/>
    </xf>
    <xf numFmtId="0" fontId="11" fillId="4" borderId="1" xfId="0" applyFont="1" applyFill="1" applyBorder="1" applyAlignment="1" applyProtection="1">
      <alignment vertical="center"/>
      <protection locked="0"/>
    </xf>
    <xf numFmtId="49" fontId="16" fillId="4" borderId="36" xfId="0" applyNumberFormat="1" applyFont="1" applyFill="1" applyBorder="1" applyAlignment="1" applyProtection="1">
      <alignment horizontal="center" vertical="center"/>
      <protection locked="0"/>
    </xf>
    <xf numFmtId="49" fontId="16" fillId="4" borderId="112" xfId="0" applyNumberFormat="1" applyFont="1" applyFill="1" applyBorder="1" applyAlignment="1" applyProtection="1">
      <alignment horizontal="center" vertical="center"/>
      <protection locked="0"/>
    </xf>
    <xf numFmtId="49" fontId="16" fillId="4" borderId="134" xfId="0" applyNumberFormat="1" applyFont="1" applyFill="1" applyBorder="1" applyAlignment="1" applyProtection="1">
      <alignment horizontal="center" vertical="center"/>
      <protection locked="0"/>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2" fillId="0" borderId="145" xfId="0" applyFont="1" applyBorder="1" applyAlignment="1" applyProtection="1">
      <alignment horizontal="center" vertical="center"/>
    </xf>
    <xf numFmtId="0" fontId="26" fillId="0" borderId="123"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5" fillId="3" borderId="21" xfId="0" applyFont="1" applyFill="1" applyBorder="1" applyAlignment="1" applyProtection="1">
      <alignment horizontal="center" vertical="center" wrapText="1"/>
    </xf>
    <xf numFmtId="0" fontId="65" fillId="3" borderId="22" xfId="0" applyFont="1" applyFill="1" applyBorder="1" applyAlignment="1" applyProtection="1">
      <alignment horizontal="center" vertical="center" wrapText="1"/>
    </xf>
    <xf numFmtId="0" fontId="65"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51" xfId="0" applyFont="1" applyBorder="1" applyAlignment="1" applyProtection="1">
      <alignment horizontal="center" vertical="center" wrapText="1"/>
    </xf>
    <xf numFmtId="0" fontId="8" fillId="0" borderId="152" xfId="0" applyFont="1" applyBorder="1" applyAlignment="1" applyProtection="1">
      <alignment horizontal="center" vertical="center" wrapText="1"/>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25"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2" fillId="3" borderId="21" xfId="0" applyFont="1" applyFill="1" applyBorder="1" applyAlignment="1" applyProtection="1">
      <alignment horizontal="center" vertical="center" wrapText="1"/>
    </xf>
    <xf numFmtId="0" fontId="32" fillId="3" borderId="22" xfId="0" applyFont="1" applyFill="1" applyBorder="1" applyAlignment="1" applyProtection="1">
      <alignment horizontal="center" vertical="center" wrapText="1"/>
    </xf>
    <xf numFmtId="0" fontId="32"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4" fillId="2" borderId="9" xfId="0" applyFont="1" applyFill="1" applyBorder="1" applyAlignment="1" applyProtection="1">
      <alignment vertical="center" wrapText="1"/>
    </xf>
    <xf numFmtId="0" fontId="24" fillId="2" borderId="1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6" fillId="0" borderId="140" xfId="0" applyFont="1" applyBorder="1" applyAlignment="1" applyProtection="1">
      <alignment horizontal="center" vertical="center"/>
    </xf>
    <xf numFmtId="0" fontId="26" fillId="0" borderId="140" xfId="0" applyFont="1" applyBorder="1" applyAlignment="1" applyProtection="1">
      <alignment horizontal="left" vertical="center" wrapText="1"/>
    </xf>
    <xf numFmtId="0" fontId="26" fillId="0" borderId="141" xfId="0" applyFont="1" applyBorder="1" applyAlignment="1" applyProtection="1">
      <alignment horizontal="left" vertical="center" wrapText="1"/>
    </xf>
    <xf numFmtId="0" fontId="39"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9"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9" fillId="0" borderId="0" xfId="0" applyFont="1" applyFill="1" applyAlignment="1" applyProtection="1">
      <alignment vertical="center" shrinkToFit="1"/>
    </xf>
    <xf numFmtId="0" fontId="39"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9"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4"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7" xfId="0" applyFont="1" applyBorder="1" applyAlignment="1" applyProtection="1">
      <alignment horizontal="center" vertical="center"/>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4" xfId="0" applyFont="1" applyBorder="1" applyAlignment="1" applyProtection="1">
      <alignment horizontal="center" vertical="center"/>
    </xf>
    <xf numFmtId="0" fontId="39"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4" fillId="2" borderId="15" xfId="0" applyFont="1" applyFill="1" applyBorder="1" applyAlignment="1" applyProtection="1">
      <alignment horizontal="left" vertical="center" wrapText="1"/>
    </xf>
    <xf numFmtId="0" fontId="24" fillId="2" borderId="71" xfId="0" applyFont="1" applyFill="1" applyBorder="1" applyAlignment="1" applyProtection="1">
      <alignment horizontal="left" vertical="center" wrapText="1"/>
    </xf>
    <xf numFmtId="0" fontId="39" fillId="2" borderId="0" xfId="0" applyFont="1" applyFill="1" applyAlignment="1" applyProtection="1">
      <alignment horizontal="center" vertical="center" wrapText="1"/>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5"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65"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5" fillId="0" borderId="121" xfId="0" applyFont="1" applyBorder="1" applyAlignment="1" applyProtection="1">
      <alignment horizontal="center" vertical="center"/>
    </xf>
    <xf numFmtId="0" fontId="35"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5" fillId="0" borderId="123" xfId="0" applyFont="1" applyBorder="1" applyAlignment="1" applyProtection="1">
      <alignment horizontal="center" vertical="center"/>
    </xf>
    <xf numFmtId="0" fontId="35"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51" xfId="0" applyFont="1" applyBorder="1" applyAlignment="1" applyProtection="1">
      <alignment horizontal="center" vertical="center"/>
    </xf>
    <xf numFmtId="0" fontId="8" fillId="0" borderId="152"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2" fillId="0" borderId="24" xfId="0" applyFont="1" applyBorder="1" applyAlignment="1" applyProtection="1">
      <alignment horizontal="left" vertical="center" wrapText="1"/>
    </xf>
    <xf numFmtId="0" fontId="32" fillId="0" borderId="25" xfId="0" applyFont="1" applyBorder="1" applyAlignment="1" applyProtection="1">
      <alignment horizontal="left" vertical="center" wrapText="1"/>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42" xfId="0" applyFont="1" applyBorder="1" applyAlignment="1" applyProtection="1">
      <alignment horizontal="center" vertical="center" wrapText="1"/>
    </xf>
    <xf numFmtId="0" fontId="26" fillId="29" borderId="112" xfId="0"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right" vertical="center" shrinkToFi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xf>
    <xf numFmtId="0" fontId="20" fillId="0" borderId="3" xfId="0" applyFont="1" applyBorder="1" applyAlignment="1" applyProtection="1">
      <alignment horizontal="center" vertical="center"/>
    </xf>
    <xf numFmtId="0" fontId="20" fillId="0" borderId="4" xfId="0" applyFont="1" applyBorder="1" applyAlignment="1" applyProtection="1">
      <alignment horizontal="center" vertical="center"/>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xf>
    <xf numFmtId="0" fontId="20" fillId="0" borderId="79" xfId="0" applyFont="1" applyBorder="1" applyAlignment="1" applyProtection="1">
      <alignment horizontal="center" vertical="center"/>
    </xf>
    <xf numFmtId="0" fontId="20" fillId="0" borderId="81" xfId="0" applyFont="1" applyBorder="1" applyAlignment="1" applyProtection="1">
      <alignment horizontal="center" vertical="center"/>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83" xfId="0" applyNumberFormat="1" applyFont="1" applyFill="1" applyBorder="1" applyAlignment="1" applyProtection="1">
      <alignment horizontal="right" vertical="center" shrinkToFit="1"/>
      <protection locked="0"/>
    </xf>
    <xf numFmtId="0" fontId="74" fillId="2" borderId="2" xfId="0" applyFont="1" applyFill="1" applyBorder="1" applyAlignment="1" applyProtection="1">
      <alignment horizontal="center" vertical="center"/>
    </xf>
    <xf numFmtId="0" fontId="74" fillId="2" borderId="3" xfId="0" applyFont="1" applyFill="1" applyBorder="1" applyAlignment="1" applyProtection="1">
      <alignment horizontal="center" vertical="center"/>
    </xf>
    <xf numFmtId="0" fontId="0" fillId="2" borderId="34" xfId="0" applyFill="1" applyBorder="1" applyAlignment="1" applyProtection="1">
      <alignment horizontal="center" vertical="center" wrapText="1"/>
    </xf>
    <xf numFmtId="0" fontId="33" fillId="2" borderId="34" xfId="0" applyFont="1" applyFill="1" applyBorder="1" applyAlignment="1" applyProtection="1">
      <alignment horizontal="center" vertical="center" wrapText="1"/>
    </xf>
    <xf numFmtId="0" fontId="74" fillId="2" borderId="1" xfId="0" applyFont="1" applyFill="1" applyBorder="1" applyAlignment="1" applyProtection="1">
      <alignment horizontal="center" vertical="center"/>
    </xf>
    <xf numFmtId="0" fontId="75"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3" fillId="3" borderId="85" xfId="0" applyFont="1" applyFill="1" applyBorder="1" applyAlignment="1" applyProtection="1">
      <alignment horizontal="center" vertical="center"/>
    </xf>
    <xf numFmtId="0" fontId="73" fillId="3" borderId="64" xfId="0" applyFont="1" applyFill="1" applyBorder="1" applyAlignment="1" applyProtection="1">
      <alignment horizontal="center" vertical="center"/>
    </xf>
    <xf numFmtId="0" fontId="24" fillId="2" borderId="143"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2"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5" fillId="2" borderId="145" xfId="0" applyFont="1" applyFill="1" applyBorder="1" applyAlignment="1" applyProtection="1">
      <alignment horizontal="center" vertical="center" wrapText="1"/>
    </xf>
    <xf numFmtId="0" fontId="75" fillId="2" borderId="148"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48"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xf>
    <xf numFmtId="0" fontId="20" fillId="0" borderId="92" xfId="0" applyFont="1" applyBorder="1" applyAlignment="1" applyProtection="1">
      <alignment horizontal="center" vertical="center"/>
    </xf>
    <xf numFmtId="0" fontId="20" fillId="0" borderId="77" xfId="0" applyFont="1" applyBorder="1" applyAlignment="1" applyProtection="1">
      <alignment horizontal="center" vertical="center"/>
    </xf>
    <xf numFmtId="176" fontId="20" fillId="0" borderId="62" xfId="0" applyNumberFormat="1" applyFont="1" applyFill="1" applyBorder="1" applyAlignment="1" applyProtection="1">
      <alignment horizontal="right" vertical="center" shrinkToFit="1"/>
      <protection locked="0"/>
    </xf>
    <xf numFmtId="176" fontId="20" fillId="0" borderId="77" xfId="0" applyNumberFormat="1" applyFont="1" applyFill="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3" fillId="0" borderId="13" xfId="0" applyFont="1" applyBorder="1" applyAlignment="1" applyProtection="1">
      <alignment horizontal="center" vertical="center" wrapText="1"/>
    </xf>
    <xf numFmtId="0" fontId="33"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3" fillId="0" borderId="92" xfId="0" applyFont="1" applyBorder="1" applyAlignment="1" applyProtection="1">
      <alignment horizontal="center" vertical="center"/>
    </xf>
    <xf numFmtId="0" fontId="33"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3" fillId="0" borderId="2" xfId="0" applyFont="1" applyBorder="1" applyAlignment="1" applyProtection="1">
      <alignment horizontal="center" vertical="center" wrapText="1"/>
    </xf>
    <xf numFmtId="0" fontId="33" fillId="0" borderId="4"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58"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0" fontId="62" fillId="0" borderId="29" xfId="0" applyFont="1" applyBorder="1" applyAlignment="1">
      <alignment horizontal="center" vertical="center" wrapText="1"/>
    </xf>
    <xf numFmtId="0" fontId="62" fillId="0" borderId="30" xfId="0" applyFont="1" applyBorder="1" applyAlignment="1">
      <alignment horizontal="center" vertical="center" wrapText="1"/>
    </xf>
    <xf numFmtId="0" fontId="62" fillId="0" borderId="88" xfId="0" applyFont="1" applyBorder="1" applyAlignment="1">
      <alignment horizontal="center" vertical="center" wrapText="1"/>
    </xf>
    <xf numFmtId="0" fontId="62" fillId="0" borderId="95" xfId="46" applyFont="1" applyBorder="1" applyAlignment="1">
      <alignment horizontal="center" vertical="center" wrapText="1"/>
    </xf>
    <xf numFmtId="0" fontId="62" fillId="0" borderId="78" xfId="46" applyFont="1" applyBorder="1" applyAlignment="1">
      <alignment horizontal="center" vertical="center" wrapText="1"/>
    </xf>
    <xf numFmtId="0" fontId="62" fillId="0" borderId="94" xfId="46" applyFont="1" applyBorder="1" applyAlignment="1">
      <alignment horizontal="center" vertical="center" wrapText="1"/>
    </xf>
    <xf numFmtId="0" fontId="62" fillId="0" borderId="49" xfId="0" applyFont="1" applyBorder="1" applyAlignment="1">
      <alignment horizontal="center" vertical="center"/>
    </xf>
    <xf numFmtId="0" fontId="62" fillId="0" borderId="54" xfId="0" applyFont="1" applyBorder="1" applyAlignment="1">
      <alignment horizontal="center" vertical="center"/>
    </xf>
    <xf numFmtId="0" fontId="62" fillId="0" borderId="59" xfId="0" applyFont="1" applyBorder="1" applyAlignment="1">
      <alignment horizontal="center" vertical="center"/>
    </xf>
    <xf numFmtId="0" fontId="62" fillId="0" borderId="95" xfId="0" applyFont="1" applyBorder="1" applyAlignment="1">
      <alignment horizontal="center" vertical="center" wrapText="1"/>
    </xf>
    <xf numFmtId="0" fontId="62" fillId="0" borderId="92" xfId="0" applyFont="1" applyBorder="1" applyAlignment="1">
      <alignment horizontal="center" vertical="center" wrapText="1"/>
    </xf>
    <xf numFmtId="0" fontId="62" fillId="0" borderId="96" xfId="0" applyFont="1" applyBorder="1" applyAlignment="1">
      <alignment horizontal="center" vertical="center" wrapText="1"/>
    </xf>
    <xf numFmtId="49" fontId="78" fillId="0" borderId="47" xfId="0" applyNumberFormat="1" applyFont="1" applyBorder="1" applyAlignment="1">
      <alignment horizontal="center" vertical="center"/>
    </xf>
    <xf numFmtId="49" fontId="78" fillId="0" borderId="50" xfId="0" applyNumberFormat="1" applyFont="1" applyBorder="1" applyAlignment="1">
      <alignment horizontal="center" vertical="center"/>
    </xf>
    <xf numFmtId="49" fontId="78" fillId="0" borderId="57" xfId="0" applyNumberFormat="1" applyFont="1" applyBorder="1" applyAlignment="1">
      <alignment horizontal="center" vertical="center"/>
    </xf>
    <xf numFmtId="0" fontId="71" fillId="0" borderId="47" xfId="56" applyFont="1" applyBorder="1" applyAlignment="1">
      <alignment horizontal="center" vertical="center" wrapText="1"/>
    </xf>
    <xf numFmtId="0" fontId="71" fillId="0" borderId="48" xfId="56" applyFont="1" applyBorder="1" applyAlignment="1">
      <alignment horizontal="center" vertical="center" wrapText="1"/>
    </xf>
    <xf numFmtId="0" fontId="71" fillId="0" borderId="49" xfId="56" applyFont="1" applyBorder="1" applyAlignment="1">
      <alignment horizontal="center" vertical="center" wrapText="1"/>
    </xf>
    <xf numFmtId="0" fontId="71" fillId="0" borderId="50" xfId="56" applyFont="1" applyBorder="1" applyAlignment="1">
      <alignment horizontal="center" vertical="center" wrapText="1"/>
    </xf>
    <xf numFmtId="0" fontId="71" fillId="0" borderId="1" xfId="56" applyFont="1" applyBorder="1" applyAlignment="1">
      <alignment horizontal="center" vertical="center" wrapText="1"/>
    </xf>
    <xf numFmtId="0" fontId="71" fillId="0" borderId="54" xfId="56" applyFont="1" applyBorder="1" applyAlignment="1">
      <alignment horizontal="center" vertical="center" wrapText="1"/>
    </xf>
    <xf numFmtId="49" fontId="78" fillId="0" borderId="62" xfId="0" applyNumberFormat="1" applyFont="1" applyBorder="1" applyAlignment="1">
      <alignment horizontal="center" vertical="center"/>
    </xf>
    <xf numFmtId="49" fontId="78" fillId="0" borderId="2" xfId="0" applyNumberFormat="1" applyFont="1" applyBorder="1" applyAlignment="1">
      <alignment horizontal="center" vertical="center"/>
    </xf>
    <xf numFmtId="49" fontId="78" fillId="0" borderId="63" xfId="0" applyNumberFormat="1" applyFont="1" applyBorder="1" applyAlignment="1">
      <alignment horizontal="center" vertical="center"/>
    </xf>
    <xf numFmtId="0" fontId="62" fillId="0" borderId="50" xfId="0" applyFont="1" applyBorder="1" applyAlignment="1">
      <alignment horizontal="center" vertical="center" wrapText="1"/>
    </xf>
    <xf numFmtId="0" fontId="62" fillId="0" borderId="1" xfId="0" applyFont="1" applyBorder="1" applyAlignment="1">
      <alignment horizontal="center" vertical="center" wrapText="1"/>
    </xf>
    <xf numFmtId="0" fontId="62" fillId="0" borderId="54" xfId="0" applyFont="1" applyBorder="1" applyAlignment="1">
      <alignment horizontal="center" vertical="center" wrapText="1"/>
    </xf>
    <xf numFmtId="0" fontId="62" fillId="0" borderId="78" xfId="0" applyFont="1" applyBorder="1" applyAlignment="1">
      <alignment horizontal="center" vertical="center" wrapText="1"/>
    </xf>
    <xf numFmtId="0" fontId="62" fillId="0" borderId="3" xfId="0" applyFont="1" applyBorder="1" applyAlignment="1">
      <alignment horizontal="center" vertical="center" wrapText="1"/>
    </xf>
    <xf numFmtId="0" fontId="62" fillId="0" borderId="83" xfId="0" applyFont="1" applyBorder="1" applyAlignment="1">
      <alignment horizontal="center" vertical="center" wrapText="1"/>
    </xf>
    <xf numFmtId="0" fontId="62" fillId="0" borderId="47" xfId="0" applyFont="1" applyBorder="1" applyAlignment="1">
      <alignment horizontal="center" vertical="center"/>
    </xf>
    <xf numFmtId="0" fontId="62" fillId="0" borderId="48" xfId="0" applyFont="1" applyBorder="1" applyAlignment="1">
      <alignment horizontal="center" vertical="center"/>
    </xf>
    <xf numFmtId="0" fontId="84" fillId="0" borderId="47" xfId="0" applyFont="1" applyBorder="1" applyAlignment="1">
      <alignment horizontal="center" vertical="center" wrapText="1"/>
    </xf>
    <xf numFmtId="0" fontId="84" fillId="0" borderId="48" xfId="0" applyFont="1" applyBorder="1" applyAlignment="1">
      <alignment horizontal="center" vertical="center" wrapText="1"/>
    </xf>
    <xf numFmtId="0" fontId="84" fillId="0" borderId="49" xfId="0" applyFont="1" applyBorder="1" applyAlignment="1">
      <alignment horizontal="center" vertical="center" wrapText="1"/>
    </xf>
    <xf numFmtId="0" fontId="62" fillId="0" borderId="47" xfId="0" applyFont="1" applyBorder="1" applyAlignment="1">
      <alignment horizontal="center" vertical="center" wrapText="1"/>
    </xf>
    <xf numFmtId="0" fontId="62"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6">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5" lockText="1" noThreeD="1"/>
</file>

<file path=xl/ctrlProps/ctrlProp25.xml><?xml version="1.0" encoding="utf-8"?>
<formControlPr xmlns="http://schemas.microsoft.com/office/spreadsheetml/2009/9/main" objectType="CheckBox" fmlaLink="$AM$126" lockText="1" noThreeD="1"/>
</file>

<file path=xl/ctrlProps/ctrlProp26.xml><?xml version="1.0" encoding="utf-8"?>
<formControlPr xmlns="http://schemas.microsoft.com/office/spreadsheetml/2009/9/main" objectType="CheckBox" fmlaLink="$AM$127" lockText="1" noThreeD="1"/>
</file>

<file path=xl/ctrlProps/ctrlProp27.xml><?xml version="1.0" encoding="utf-8"?>
<formControlPr xmlns="http://schemas.microsoft.com/office/spreadsheetml/2009/9/main" objectType="CheckBox" fmlaLink="$AM$128" lockText="1" noThreeD="1"/>
</file>

<file path=xl/ctrlProps/ctrlProp28.xml><?xml version="1.0" encoding="utf-8"?>
<formControlPr xmlns="http://schemas.microsoft.com/office/spreadsheetml/2009/9/main" objectType="CheckBox" fmlaLink="$AM$129" lockText="1" noThreeD="1"/>
</file>

<file path=xl/ctrlProps/ctrlProp29.xml><?xml version="1.0" encoding="utf-8"?>
<formControlPr xmlns="http://schemas.microsoft.com/office/spreadsheetml/2009/9/main" objectType="CheckBox" fmlaLink="$AM$130"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31" lockText="1" noThreeD="1"/>
</file>

<file path=xl/ctrlProps/ctrlProp31.xml><?xml version="1.0" encoding="utf-8"?>
<formControlPr xmlns="http://schemas.microsoft.com/office/spreadsheetml/2009/9/main" objectType="CheckBox" fmlaLink="$AM$132" lockText="1" noThreeD="1"/>
</file>

<file path=xl/ctrlProps/ctrlProp32.xml><?xml version="1.0" encoding="utf-8"?>
<formControlPr xmlns="http://schemas.microsoft.com/office/spreadsheetml/2009/9/main" objectType="CheckBox" fmlaLink="$AM$133" lockText="1" noThreeD="1"/>
</file>

<file path=xl/ctrlProps/ctrlProp33.xml><?xml version="1.0" encoding="utf-8"?>
<formControlPr xmlns="http://schemas.microsoft.com/office/spreadsheetml/2009/9/main" objectType="CheckBox" fmlaLink="$AM$136" lockText="1" noThreeD="1"/>
</file>

<file path=xl/ctrlProps/ctrlProp34.xml><?xml version="1.0" encoding="utf-8"?>
<formControlPr xmlns="http://schemas.microsoft.com/office/spreadsheetml/2009/9/main" objectType="CheckBox" fmlaLink="$AM$137" lockText="1" noThreeD="1"/>
</file>

<file path=xl/ctrlProps/ctrlProp35.xml><?xml version="1.0" encoding="utf-8"?>
<formControlPr xmlns="http://schemas.microsoft.com/office/spreadsheetml/2009/9/main" objectType="CheckBox" fmlaLink="$AM$138" lockText="1" noThreeD="1"/>
</file>

<file path=xl/ctrlProps/ctrlProp36.xml><?xml version="1.0" encoding="utf-8"?>
<formControlPr xmlns="http://schemas.microsoft.com/office/spreadsheetml/2009/9/main" objectType="CheckBox" fmlaLink="$AM$139" lockText="1" noThreeD="1"/>
</file>

<file path=xl/ctrlProps/ctrlProp37.xml><?xml version="1.0" encoding="utf-8"?>
<formControlPr xmlns="http://schemas.microsoft.com/office/spreadsheetml/2009/9/main" objectType="CheckBox" fmlaLink="$AM$135"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60"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02" lockText="1" noThreeD="1"/>
</file>

<file path=xl/ctrlProps/ctrlProp41.xml><?xml version="1.0" encoding="utf-8"?>
<formControlPr xmlns="http://schemas.microsoft.com/office/spreadsheetml/2009/9/main" objectType="CheckBox" fmlaLink="$AM$80"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289556</xdr:rowOff>
    </xdr:from>
    <xdr:to>
      <xdr:col>35</xdr:col>
      <xdr:colOff>421822</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3309" y="680081"/>
          <a:ext cx="4600113" cy="102489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619250"/>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25</xdr:col>
      <xdr:colOff>198120</xdr:colOff>
      <xdr:row>0</xdr:row>
      <xdr:rowOff>190500</xdr:rowOff>
    </xdr:from>
    <xdr:to>
      <xdr:col>26</xdr:col>
      <xdr:colOff>546114</xdr:colOff>
      <xdr:row>2</xdr:row>
      <xdr:rowOff>70210</xdr:rowOff>
    </xdr:to>
    <xdr:sp macro="" textlink="">
      <xdr:nvSpPr>
        <xdr:cNvPr id="3" name="テキスト ボックス 1">
          <a:extLst>
            <a:ext uri="{FF2B5EF4-FFF2-40B4-BE49-F238E27FC236}">
              <a16:creationId xmlns:a16="http://schemas.microsoft.com/office/drawing/2014/main" id="{D14D7212-A3F0-4006-9A05-1CCA3699F017}"/>
            </a:ext>
          </a:extLst>
        </xdr:cNvPr>
        <xdr:cNvSpPr txBox="1"/>
      </xdr:nvSpPr>
      <xdr:spPr>
        <a:xfrm>
          <a:off x="9761220" y="190500"/>
          <a:ext cx="942354" cy="26833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0296" y="35325326"/>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0296" y="36542870"/>
              <a:ext cx="18801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0296" y="35325326"/>
              <a:ext cx="188015" cy="2153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0296" y="16739152"/>
              <a:ext cx="188015" cy="3141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0296" y="19323326"/>
              <a:ext cx="188015" cy="33894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1513" y="22098000"/>
              <a:ext cx="179733" cy="265043"/>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47361" y="21642457"/>
              <a:ext cx="179732" cy="720586"/>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57150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57150</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94</xdr:row>
          <xdr:rowOff>152400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42</xdr:col>
      <xdr:colOff>78767</xdr:colOff>
      <xdr:row>1</xdr:row>
      <xdr:rowOff>20955</xdr:rowOff>
    </xdr:from>
    <xdr:to>
      <xdr:col>56</xdr:col>
      <xdr:colOff>1021411</xdr:colOff>
      <xdr:row>16</xdr:row>
      <xdr:rowOff>17436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361376" y="269433"/>
          <a:ext cx="7485905" cy="2845699"/>
          <a:chOff x="7551330" y="121831"/>
          <a:chExt cx="7669632"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0" y="121831"/>
            <a:ext cx="7669632" cy="2847973"/>
            <a:chOff x="7721062" y="113367"/>
            <a:chExt cx="8554599"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408667"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00041" y="3039653"/>
              <a:ext cx="333805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491474" y="3039546"/>
              <a:ext cx="1724980"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125</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0296" y="31708559"/>
              <a:ext cx="184205" cy="350081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0296" y="34960891"/>
              <a:ext cx="184205" cy="2484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0</xdr:rowOff>
        </xdr:from>
        <xdr:to>
          <xdr:col>6</xdr:col>
          <xdr:colOff>0</xdr:colOff>
          <xdr:row>125</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125</xdr:row>
          <xdr:rowOff>0</xdr:rowOff>
        </xdr:from>
        <xdr:to>
          <xdr:col>6</xdr:col>
          <xdr:colOff>0</xdr:colOff>
          <xdr:row>125</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228600</xdr:rowOff>
        </xdr:from>
        <xdr:to>
          <xdr:col>6</xdr:col>
          <xdr:colOff>0</xdr:colOff>
          <xdr:row>126</xdr:row>
          <xdr:rowOff>228600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126</xdr:row>
          <xdr:rowOff>247650</xdr:rowOff>
        </xdr:from>
        <xdr:to>
          <xdr:col>5</xdr:col>
          <xdr:colOff>171450</xdr:colOff>
          <xdr:row>128</xdr:row>
          <xdr:rowOff>19050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9525</xdr:colOff>
          <xdr:row>129</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228600</xdr:rowOff>
        </xdr:from>
        <xdr:to>
          <xdr:col>6</xdr:col>
          <xdr:colOff>0</xdr:colOff>
          <xdr:row>130</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190500</xdr:colOff>
          <xdr:row>131</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130</xdr:row>
          <xdr:rowOff>228600</xdr:rowOff>
        </xdr:from>
        <xdr:to>
          <xdr:col>5</xdr:col>
          <xdr:colOff>190500</xdr:colOff>
          <xdr:row>131</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0</xdr:colOff>
          <xdr:row>132</xdr:row>
          <xdr:rowOff>0</xdr:rowOff>
        </xdr:from>
        <xdr:to>
          <xdr:col>5</xdr:col>
          <xdr:colOff>180975</xdr:colOff>
          <xdr:row>133</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134</xdr:row>
          <xdr:rowOff>9525</xdr:rowOff>
        </xdr:from>
        <xdr:to>
          <xdr:col>5</xdr:col>
          <xdr:colOff>180975</xdr:colOff>
          <xdr:row>135</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0</xdr:rowOff>
        </xdr:from>
        <xdr:to>
          <xdr:col>5</xdr:col>
          <xdr:colOff>190500</xdr:colOff>
          <xdr:row>134</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122</xdr:row>
          <xdr:rowOff>285750</xdr:rowOff>
        </xdr:from>
        <xdr:to>
          <xdr:col>5</xdr:col>
          <xdr:colOff>171450</xdr:colOff>
          <xdr:row>123</xdr:row>
          <xdr:rowOff>219075</xdr:rowOff>
        </xdr:to>
        <xdr:sp macro="" textlink="">
          <xdr:nvSpPr>
            <xdr:cNvPr id="15699" name="Check Box 339" hidden="1">
              <a:extLst>
                <a:ext uri="{63B3BB69-23CF-44E3-9099-C40C66FF867C}">
                  <a14:compatExt spid="_x0000_s15699"/>
                </a:ext>
                <a:ext uri="{FF2B5EF4-FFF2-40B4-BE49-F238E27FC236}">
                  <a16:creationId xmlns:a16="http://schemas.microsoft.com/office/drawing/2014/main" id="{00000000-0008-0000-0100-00005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276225</xdr:rowOff>
        </xdr:from>
        <xdr:to>
          <xdr:col>6</xdr:col>
          <xdr:colOff>0</xdr:colOff>
          <xdr:row>123</xdr:row>
          <xdr:rowOff>0</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13</xdr:col>
      <xdr:colOff>54840</xdr:colOff>
      <xdr:row>0</xdr:row>
      <xdr:rowOff>173671</xdr:rowOff>
    </xdr:from>
    <xdr:to>
      <xdr:col>21</xdr:col>
      <xdr:colOff>278630</xdr:colOff>
      <xdr:row>3</xdr:row>
      <xdr:rowOff>112426</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5531715" y="173671"/>
          <a:ext cx="9367790" cy="710280"/>
          <a:chOff x="7230911" y="141626"/>
          <a:chExt cx="8328240"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14</xdr:col>
      <xdr:colOff>441025</xdr:colOff>
      <xdr:row>2</xdr:row>
      <xdr:rowOff>37475</xdr:rowOff>
    </xdr:from>
    <xdr:to>
      <xdr:col>15</xdr:col>
      <xdr:colOff>358453</xdr:colOff>
      <xdr:row>3</xdr:row>
      <xdr:rowOff>21174</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7312632" y="513725"/>
          <a:ext cx="1087642" cy="269449"/>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5">
          <cell r="M15" t="str">
            <v>○○ケアサービス</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38"/>
  <sheetViews>
    <sheetView showGridLines="0" tabSelected="1" view="pageBreakPreview" zoomScaleNormal="100" zoomScaleSheetLayoutView="100" workbookViewId="0">
      <selection activeCell="AG17" sqref="AG17"/>
    </sheetView>
  </sheetViews>
  <sheetFormatPr defaultColWidth="9" defaultRowHeight="20.100000000000001" customHeight="1"/>
  <cols>
    <col min="1" max="1" width="4.625" style="111" customWidth="1"/>
    <col min="2" max="2" width="11" style="111" customWidth="1"/>
    <col min="3" max="12" width="2.625" style="155" customWidth="1"/>
    <col min="13" max="17" width="2.75" style="155" customWidth="1"/>
    <col min="18" max="22" width="2.625" style="155" customWidth="1"/>
    <col min="23" max="23" width="14.125" style="155" customWidth="1"/>
    <col min="24" max="24" width="25" style="155" customWidth="1"/>
    <col min="25" max="25" width="30.75" style="155" customWidth="1"/>
    <col min="26" max="26" width="8.625" style="111" customWidth="1"/>
    <col min="27" max="27" width="9.125" style="111" customWidth="1"/>
    <col min="28" max="28" width="7.625" style="111" customWidth="1"/>
    <col min="29" max="29" width="9" style="111" hidden="1" customWidth="1"/>
    <col min="30" max="16384" width="9" style="111"/>
  </cols>
  <sheetData>
    <row r="1" spans="1:29" ht="20.100000000000001" customHeight="1">
      <c r="A1" s="389" t="s">
        <v>2113</v>
      </c>
      <c r="C1" s="111"/>
      <c r="D1" s="111"/>
      <c r="E1" s="111"/>
      <c r="F1" s="111"/>
      <c r="G1" s="111"/>
      <c r="H1" s="111"/>
      <c r="I1" s="111"/>
      <c r="J1" s="111"/>
      <c r="K1" s="111"/>
      <c r="M1" s="111"/>
      <c r="N1" s="111"/>
      <c r="O1" s="111"/>
      <c r="P1" s="111"/>
      <c r="Q1" s="111"/>
      <c r="R1" s="111"/>
      <c r="S1" s="111"/>
      <c r="T1" s="111"/>
      <c r="U1" s="111"/>
      <c r="V1" s="111"/>
      <c r="W1" s="111"/>
      <c r="X1" s="111"/>
      <c r="Y1" s="111"/>
      <c r="AC1" s="111" t="s">
        <v>0</v>
      </c>
    </row>
    <row r="2" spans="1:29" ht="11.25" customHeight="1">
      <c r="A2" s="390"/>
      <c r="C2" s="111"/>
      <c r="D2" s="111"/>
      <c r="E2" s="111"/>
      <c r="F2" s="111"/>
      <c r="G2" s="111"/>
      <c r="H2" s="111"/>
      <c r="I2" s="111"/>
      <c r="J2" s="111"/>
      <c r="K2" s="111"/>
      <c r="L2" s="111"/>
      <c r="M2" s="111"/>
      <c r="N2" s="111"/>
      <c r="O2" s="111"/>
      <c r="P2" s="111"/>
      <c r="Q2" s="111"/>
      <c r="R2" s="111"/>
      <c r="S2" s="111"/>
      <c r="T2" s="111"/>
      <c r="U2" s="111"/>
      <c r="V2" s="111"/>
      <c r="W2" s="111"/>
      <c r="X2" s="111"/>
      <c r="Y2" s="111"/>
    </row>
    <row r="3" spans="1:29" s="391" customFormat="1" ht="30" customHeight="1">
      <c r="A3" s="565" t="s">
        <v>1</v>
      </c>
      <c r="B3" s="565"/>
      <c r="C3" s="565"/>
      <c r="D3" s="565"/>
      <c r="E3" s="565"/>
      <c r="F3" s="565"/>
      <c r="G3" s="565"/>
      <c r="H3" s="565"/>
      <c r="I3" s="565"/>
      <c r="J3" s="565"/>
      <c r="K3" s="565"/>
      <c r="L3" s="565"/>
      <c r="M3" s="565"/>
      <c r="N3" s="565"/>
      <c r="O3" s="565"/>
      <c r="P3" s="565"/>
      <c r="Q3" s="565"/>
      <c r="R3" s="565"/>
      <c r="S3" s="565"/>
      <c r="T3" s="565"/>
      <c r="U3" s="565"/>
      <c r="V3" s="565"/>
      <c r="W3" s="565"/>
      <c r="X3" s="565"/>
      <c r="Y3" s="565"/>
      <c r="Z3" s="565"/>
    </row>
    <row r="4" spans="1:29" s="391" customFormat="1" ht="30.75" customHeight="1">
      <c r="A4" s="585" t="s">
        <v>2</v>
      </c>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392"/>
    </row>
    <row r="5" spans="1:29" ht="9.75" customHeight="1">
      <c r="A5" s="391"/>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row>
    <row r="6" spans="1:29" ht="18.600000000000001" customHeight="1">
      <c r="A6" s="586" t="s">
        <v>1993</v>
      </c>
      <c r="B6" s="586"/>
      <c r="C6" s="586"/>
      <c r="D6" s="586"/>
      <c r="E6" s="586"/>
      <c r="F6" s="586"/>
      <c r="G6" s="586"/>
      <c r="H6" s="586"/>
      <c r="I6" s="586"/>
      <c r="J6" s="586"/>
      <c r="K6" s="586"/>
      <c r="L6" s="586"/>
      <c r="M6" s="586"/>
      <c r="N6" s="586"/>
      <c r="O6" s="586"/>
      <c r="P6" s="586"/>
      <c r="Q6" s="586"/>
      <c r="R6" s="586"/>
      <c r="S6" s="586"/>
      <c r="T6" s="586"/>
      <c r="U6" s="586"/>
      <c r="V6" s="586"/>
      <c r="W6" s="586"/>
      <c r="X6" s="586"/>
      <c r="Y6" s="586"/>
      <c r="Z6" s="586"/>
      <c r="AA6" s="393"/>
    </row>
    <row r="7" spans="1:29" ht="20.100000000000001" customHeight="1">
      <c r="A7" s="394"/>
      <c r="B7" s="239"/>
      <c r="C7" s="239"/>
      <c r="D7" s="239"/>
      <c r="E7" s="239"/>
      <c r="F7" s="239"/>
      <c r="G7" s="239"/>
      <c r="H7" s="239"/>
      <c r="I7" s="239"/>
      <c r="J7" s="239"/>
      <c r="K7" s="239"/>
      <c r="L7" s="239"/>
      <c r="M7" s="239"/>
      <c r="N7" s="239"/>
      <c r="O7" s="239"/>
      <c r="P7" s="239"/>
      <c r="Q7" s="239"/>
      <c r="R7" s="239"/>
      <c r="S7" s="239"/>
      <c r="T7" s="239"/>
      <c r="U7" s="239"/>
      <c r="V7" s="239"/>
      <c r="W7" s="239"/>
      <c r="X7" s="239"/>
      <c r="Y7" s="239"/>
      <c r="Z7" s="239"/>
      <c r="AA7" s="239"/>
    </row>
    <row r="8" spans="1:29" ht="20.100000000000001" customHeight="1">
      <c r="A8" s="394"/>
      <c r="B8" s="239"/>
      <c r="C8" s="239"/>
      <c r="D8" s="239"/>
      <c r="E8" s="239"/>
      <c r="F8" s="239"/>
      <c r="G8" s="239"/>
      <c r="H8" s="239"/>
      <c r="I8" s="239"/>
      <c r="J8" s="239"/>
      <c r="K8" s="239"/>
      <c r="L8" s="239"/>
      <c r="M8" s="239"/>
      <c r="N8" s="239"/>
      <c r="O8" s="239"/>
      <c r="P8" s="239"/>
      <c r="Q8" s="239"/>
      <c r="R8" s="239"/>
      <c r="S8" s="239"/>
      <c r="T8" s="239"/>
      <c r="U8" s="239"/>
      <c r="V8" s="239"/>
      <c r="W8" s="239"/>
      <c r="X8" s="239"/>
      <c r="Y8" s="239"/>
      <c r="Z8" s="239"/>
      <c r="AA8" s="239"/>
    </row>
    <row r="9" spans="1:29" ht="20.100000000000001" customHeight="1">
      <c r="A9" s="394"/>
      <c r="B9" s="239"/>
      <c r="C9" s="239"/>
      <c r="D9" s="239"/>
      <c r="E9" s="239"/>
      <c r="F9" s="239"/>
      <c r="G9" s="239"/>
      <c r="H9" s="239"/>
      <c r="I9" s="239"/>
      <c r="J9" s="239"/>
      <c r="K9" s="239"/>
      <c r="L9" s="239"/>
      <c r="M9" s="239"/>
      <c r="N9" s="239"/>
      <c r="O9" s="239"/>
      <c r="P9" s="239"/>
      <c r="Q9" s="239"/>
      <c r="R9" s="239"/>
      <c r="S9" s="239"/>
      <c r="T9" s="239"/>
      <c r="U9" s="239"/>
      <c r="V9" s="239"/>
      <c r="W9" s="239"/>
      <c r="X9" s="239"/>
      <c r="Y9" s="239"/>
      <c r="Z9" s="239"/>
      <c r="AA9" s="239"/>
    </row>
    <row r="10" spans="1:29" ht="20.100000000000001" customHeight="1">
      <c r="A10" s="394"/>
      <c r="B10" s="239"/>
      <c r="C10" s="239"/>
      <c r="D10" s="239"/>
      <c r="E10" s="239"/>
      <c r="F10" s="239"/>
      <c r="G10" s="239"/>
      <c r="H10" s="239"/>
      <c r="I10" s="239"/>
      <c r="J10" s="239"/>
      <c r="K10" s="239"/>
      <c r="L10" s="239"/>
      <c r="M10" s="239"/>
      <c r="N10" s="239"/>
      <c r="O10" s="239"/>
      <c r="P10" s="239"/>
      <c r="Q10" s="239"/>
      <c r="R10" s="239"/>
      <c r="S10" s="239"/>
      <c r="T10" s="239"/>
      <c r="U10" s="239"/>
      <c r="V10" s="239"/>
      <c r="W10" s="239"/>
      <c r="X10" s="239"/>
      <c r="Y10" s="239"/>
      <c r="Z10" s="239"/>
      <c r="AA10" s="239"/>
    </row>
    <row r="11" spans="1:29" ht="20.100000000000001" customHeight="1">
      <c r="A11" s="394"/>
      <c r="B11" s="239"/>
      <c r="C11" s="23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row>
    <row r="12" spans="1:29" ht="20.100000000000001" customHeight="1">
      <c r="A12" s="239"/>
      <c r="B12" s="239"/>
      <c r="C12" s="239"/>
      <c r="D12" s="239"/>
      <c r="E12" s="239"/>
      <c r="F12" s="239"/>
      <c r="G12" s="239"/>
      <c r="H12" s="239"/>
      <c r="I12" s="239"/>
      <c r="J12" s="239"/>
      <c r="K12" s="239"/>
      <c r="L12" s="239"/>
      <c r="M12" s="239"/>
      <c r="N12" s="239"/>
      <c r="O12" s="239"/>
      <c r="P12" s="239"/>
      <c r="Q12" s="239"/>
      <c r="R12" s="239"/>
      <c r="S12" s="239"/>
      <c r="T12" s="239"/>
      <c r="U12" s="239"/>
      <c r="V12" s="239"/>
      <c r="W12" s="239"/>
      <c r="X12" s="239"/>
      <c r="Y12" s="239"/>
      <c r="Z12" s="239"/>
      <c r="AA12" s="239"/>
    </row>
    <row r="13" spans="1:29" ht="19.5" customHeight="1">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row>
    <row r="14" spans="1:29" ht="61.9" customHeight="1">
      <c r="A14" s="565" t="s">
        <v>1910</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393"/>
    </row>
    <row r="15" spans="1:29" ht="10.5" customHeight="1">
      <c r="A15" s="391"/>
      <c r="B15" s="239"/>
      <c r="C15" s="239"/>
      <c r="D15" s="239"/>
      <c r="E15" s="239"/>
      <c r="F15" s="239"/>
      <c r="G15" s="239"/>
      <c r="H15" s="239"/>
      <c r="I15" s="239"/>
      <c r="J15" s="239"/>
      <c r="K15" s="239"/>
      <c r="L15" s="239"/>
      <c r="M15" s="239"/>
      <c r="N15" s="239"/>
      <c r="O15" s="239"/>
      <c r="P15" s="239"/>
      <c r="Q15" s="239"/>
      <c r="R15" s="239"/>
      <c r="S15" s="239"/>
      <c r="T15" s="239"/>
      <c r="U15" s="239"/>
      <c r="V15" s="239"/>
      <c r="W15" s="239"/>
      <c r="X15" s="239"/>
      <c r="Y15" s="239"/>
      <c r="Z15" s="239"/>
      <c r="AA15" s="239"/>
    </row>
    <row r="16" spans="1:29" ht="19.5" customHeight="1">
      <c r="A16" s="395" t="s">
        <v>3</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row>
    <row r="17" spans="1:29" ht="20.100000000000001" customHeight="1" thickBot="1">
      <c r="A17" s="239"/>
      <c r="B17" s="391" t="s">
        <v>2142</v>
      </c>
      <c r="C17" s="239"/>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row>
    <row r="18" spans="1:29" ht="20.100000000000001" customHeight="1" thickBot="1">
      <c r="A18" s="239"/>
      <c r="B18" s="396" t="s">
        <v>4</v>
      </c>
      <c r="C18" s="556"/>
      <c r="D18" s="557"/>
      <c r="E18" s="557"/>
      <c r="F18" s="557"/>
      <c r="G18" s="557"/>
      <c r="H18" s="557"/>
      <c r="I18" s="557"/>
      <c r="J18" s="557"/>
      <c r="K18" s="557"/>
      <c r="L18" s="558"/>
      <c r="M18" s="239"/>
      <c r="N18" s="239"/>
      <c r="O18" s="239"/>
      <c r="P18" s="239"/>
      <c r="Q18" s="239"/>
      <c r="R18" s="239"/>
      <c r="S18" s="239"/>
      <c r="T18" s="239"/>
      <c r="U18" s="239"/>
      <c r="V18" s="239"/>
      <c r="W18" s="239"/>
      <c r="X18" s="239"/>
      <c r="Y18" s="239"/>
      <c r="Z18" s="239"/>
      <c r="AA18" s="239"/>
    </row>
    <row r="19" spans="1:29" ht="15" customHeight="1">
      <c r="A19" s="239"/>
      <c r="B19" s="239"/>
      <c r="C19" s="239"/>
      <c r="D19" s="239"/>
      <c r="E19" s="239"/>
      <c r="F19" s="239"/>
      <c r="G19" s="239"/>
      <c r="H19" s="239"/>
      <c r="I19" s="239"/>
      <c r="J19" s="239"/>
      <c r="K19" s="239"/>
      <c r="L19" s="239"/>
      <c r="M19" s="239"/>
      <c r="N19" s="239"/>
      <c r="O19" s="239"/>
      <c r="P19" s="239"/>
      <c r="Q19" s="239"/>
      <c r="R19" s="239"/>
      <c r="S19" s="239"/>
      <c r="T19" s="239"/>
      <c r="U19" s="239"/>
      <c r="V19" s="239"/>
      <c r="W19" s="239"/>
      <c r="X19" s="239"/>
      <c r="Y19" s="239"/>
      <c r="Z19" s="239"/>
      <c r="AA19" s="239"/>
    </row>
    <row r="20" spans="1:29" ht="20.100000000000001" customHeight="1">
      <c r="A20" s="395" t="s">
        <v>5</v>
      </c>
      <c r="B20" s="239"/>
      <c r="C20" s="239"/>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row>
    <row r="21" spans="1:29" ht="20.100000000000001" customHeight="1" thickBot="1">
      <c r="A21" s="239"/>
      <c r="B21" s="391" t="s">
        <v>6</v>
      </c>
      <c r="C21" s="239"/>
      <c r="D21" s="239"/>
      <c r="E21" s="239"/>
      <c r="F21" s="239"/>
      <c r="G21" s="239"/>
      <c r="H21" s="239"/>
      <c r="I21" s="239"/>
      <c r="J21" s="239"/>
      <c r="K21" s="239"/>
      <c r="L21" s="239"/>
      <c r="M21" s="239"/>
      <c r="N21" s="239"/>
      <c r="O21" s="239"/>
      <c r="P21" s="239"/>
      <c r="Q21" s="239"/>
      <c r="R21" s="239"/>
      <c r="S21" s="239"/>
      <c r="T21" s="239"/>
      <c r="U21" s="239"/>
      <c r="V21" s="239"/>
      <c r="W21" s="239"/>
      <c r="X21" s="239"/>
      <c r="Y21" s="239"/>
      <c r="Z21" s="239"/>
      <c r="AA21" s="239"/>
    </row>
    <row r="22" spans="1:29" ht="20.100000000000001" customHeight="1">
      <c r="A22" s="239"/>
      <c r="B22" s="397" t="s">
        <v>7</v>
      </c>
      <c r="C22" s="554" t="s">
        <v>8</v>
      </c>
      <c r="D22" s="554"/>
      <c r="E22" s="554"/>
      <c r="F22" s="554"/>
      <c r="G22" s="554"/>
      <c r="H22" s="554"/>
      <c r="I22" s="554"/>
      <c r="J22" s="554"/>
      <c r="K22" s="554"/>
      <c r="L22" s="555"/>
      <c r="M22" s="559"/>
      <c r="N22" s="560"/>
      <c r="O22" s="560"/>
      <c r="P22" s="560"/>
      <c r="Q22" s="560"/>
      <c r="R22" s="560"/>
      <c r="S22" s="560"/>
      <c r="T22" s="560"/>
      <c r="U22" s="560"/>
      <c r="V22" s="560"/>
      <c r="W22" s="561"/>
      <c r="X22" s="562"/>
      <c r="Y22" s="239"/>
      <c r="Z22" s="239"/>
      <c r="AA22" s="239"/>
    </row>
    <row r="23" spans="1:29" ht="20.100000000000001" customHeight="1" thickBot="1">
      <c r="A23" s="239"/>
      <c r="B23" s="398"/>
      <c r="C23" s="554" t="s">
        <v>9</v>
      </c>
      <c r="D23" s="554"/>
      <c r="E23" s="554"/>
      <c r="F23" s="554"/>
      <c r="G23" s="554"/>
      <c r="H23" s="554"/>
      <c r="I23" s="554"/>
      <c r="J23" s="554"/>
      <c r="K23" s="554"/>
      <c r="L23" s="555"/>
      <c r="M23" s="550"/>
      <c r="N23" s="551"/>
      <c r="O23" s="551"/>
      <c r="P23" s="551"/>
      <c r="Q23" s="551"/>
      <c r="R23" s="551"/>
      <c r="S23" s="551"/>
      <c r="T23" s="551"/>
      <c r="U23" s="582"/>
      <c r="V23" s="582"/>
      <c r="W23" s="583"/>
      <c r="X23" s="584"/>
      <c r="Y23" s="239"/>
      <c r="Z23" s="239"/>
      <c r="AA23" s="239"/>
      <c r="AC23" s="111" t="s">
        <v>10</v>
      </c>
    </row>
    <row r="24" spans="1:29" ht="20.100000000000001" customHeight="1" thickBot="1">
      <c r="A24" s="239"/>
      <c r="B24" s="397" t="s">
        <v>11</v>
      </c>
      <c r="C24" s="554" t="s">
        <v>12</v>
      </c>
      <c r="D24" s="554"/>
      <c r="E24" s="554"/>
      <c r="F24" s="554"/>
      <c r="G24" s="554"/>
      <c r="H24" s="554"/>
      <c r="I24" s="554"/>
      <c r="J24" s="554"/>
      <c r="K24" s="554"/>
      <c r="L24" s="555"/>
      <c r="M24" s="1"/>
      <c r="N24" s="425"/>
      <c r="O24" s="2"/>
      <c r="P24" s="399" t="s">
        <v>13</v>
      </c>
      <c r="Q24" s="2"/>
      <c r="R24" s="2"/>
      <c r="S24" s="2"/>
      <c r="T24" s="3"/>
      <c r="U24" s="400"/>
      <c r="V24" s="401"/>
      <c r="W24" s="401"/>
      <c r="X24" s="401"/>
      <c r="Y24" s="239"/>
      <c r="Z24" s="239"/>
      <c r="AA24" s="239"/>
      <c r="AC24" s="111" t="str">
        <f>CONCATENATE(M24,N24,O24,P24,Q24,R24,S24,T24)</f>
        <v>－</v>
      </c>
    </row>
    <row r="25" spans="1:29" ht="20.100000000000001" customHeight="1">
      <c r="A25" s="239"/>
      <c r="B25" s="402"/>
      <c r="C25" s="554" t="s">
        <v>14</v>
      </c>
      <c r="D25" s="554"/>
      <c r="E25" s="554"/>
      <c r="F25" s="554"/>
      <c r="G25" s="554"/>
      <c r="H25" s="554"/>
      <c r="I25" s="554"/>
      <c r="J25" s="554"/>
      <c r="K25" s="554"/>
      <c r="L25" s="555"/>
      <c r="M25" s="550"/>
      <c r="N25" s="551"/>
      <c r="O25" s="551"/>
      <c r="P25" s="551"/>
      <c r="Q25" s="551"/>
      <c r="R25" s="551"/>
      <c r="S25" s="551"/>
      <c r="T25" s="551"/>
      <c r="U25" s="579"/>
      <c r="V25" s="579"/>
      <c r="W25" s="580"/>
      <c r="X25" s="581"/>
      <c r="Y25" s="239"/>
      <c r="Z25" s="239"/>
      <c r="AA25" s="239"/>
    </row>
    <row r="26" spans="1:29" ht="20.100000000000001" customHeight="1">
      <c r="A26" s="239"/>
      <c r="B26" s="398"/>
      <c r="C26" s="554" t="s">
        <v>15</v>
      </c>
      <c r="D26" s="554"/>
      <c r="E26" s="554"/>
      <c r="F26" s="554"/>
      <c r="G26" s="554"/>
      <c r="H26" s="554"/>
      <c r="I26" s="554"/>
      <c r="J26" s="554"/>
      <c r="K26" s="554"/>
      <c r="L26" s="555"/>
      <c r="M26" s="550"/>
      <c r="N26" s="551"/>
      <c r="O26" s="551"/>
      <c r="P26" s="551"/>
      <c r="Q26" s="551"/>
      <c r="R26" s="551"/>
      <c r="S26" s="551"/>
      <c r="T26" s="551"/>
      <c r="U26" s="551"/>
      <c r="V26" s="551"/>
      <c r="W26" s="552"/>
      <c r="X26" s="553"/>
      <c r="Y26" s="239"/>
      <c r="Z26" s="239"/>
      <c r="AA26" s="239"/>
    </row>
    <row r="27" spans="1:29" ht="20.100000000000001" customHeight="1">
      <c r="A27" s="239"/>
      <c r="B27" s="397" t="s">
        <v>16</v>
      </c>
      <c r="C27" s="554" t="s">
        <v>17</v>
      </c>
      <c r="D27" s="554"/>
      <c r="E27" s="554"/>
      <c r="F27" s="554"/>
      <c r="G27" s="554"/>
      <c r="H27" s="554"/>
      <c r="I27" s="554"/>
      <c r="J27" s="554"/>
      <c r="K27" s="554"/>
      <c r="L27" s="555"/>
      <c r="M27" s="550"/>
      <c r="N27" s="551"/>
      <c r="O27" s="551"/>
      <c r="P27" s="551"/>
      <c r="Q27" s="551"/>
      <c r="R27" s="551"/>
      <c r="S27" s="551"/>
      <c r="T27" s="551"/>
      <c r="U27" s="551"/>
      <c r="V27" s="551"/>
      <c r="W27" s="552"/>
      <c r="X27" s="553"/>
      <c r="Y27" s="239"/>
      <c r="Z27" s="239"/>
      <c r="AA27" s="239"/>
    </row>
    <row r="28" spans="1:29" ht="20.100000000000001" customHeight="1">
      <c r="A28" s="239"/>
      <c r="B28" s="398"/>
      <c r="C28" s="554" t="s">
        <v>18</v>
      </c>
      <c r="D28" s="554"/>
      <c r="E28" s="554"/>
      <c r="F28" s="554"/>
      <c r="G28" s="554"/>
      <c r="H28" s="554"/>
      <c r="I28" s="554"/>
      <c r="J28" s="554"/>
      <c r="K28" s="554"/>
      <c r="L28" s="555"/>
      <c r="M28" s="573"/>
      <c r="N28" s="574"/>
      <c r="O28" s="574"/>
      <c r="P28" s="574"/>
      <c r="Q28" s="574"/>
      <c r="R28" s="574"/>
      <c r="S28" s="574"/>
      <c r="T28" s="574"/>
      <c r="U28" s="574"/>
      <c r="V28" s="574"/>
      <c r="W28" s="574"/>
      <c r="X28" s="575"/>
      <c r="Y28" s="239"/>
      <c r="Z28" s="239"/>
      <c r="AA28" s="239"/>
    </row>
    <row r="29" spans="1:29" ht="20.100000000000001" customHeight="1">
      <c r="A29" s="239"/>
      <c r="B29" s="576" t="s">
        <v>19</v>
      </c>
      <c r="C29" s="554" t="s">
        <v>8</v>
      </c>
      <c r="D29" s="554"/>
      <c r="E29" s="554"/>
      <c r="F29" s="554"/>
      <c r="G29" s="554"/>
      <c r="H29" s="554"/>
      <c r="I29" s="554"/>
      <c r="J29" s="554"/>
      <c r="K29" s="554"/>
      <c r="L29" s="555"/>
      <c r="M29" s="550"/>
      <c r="N29" s="551"/>
      <c r="O29" s="551"/>
      <c r="P29" s="551"/>
      <c r="Q29" s="551"/>
      <c r="R29" s="551"/>
      <c r="S29" s="551"/>
      <c r="T29" s="551"/>
      <c r="U29" s="551"/>
      <c r="V29" s="551"/>
      <c r="W29" s="552"/>
      <c r="X29" s="553"/>
      <c r="Y29" s="239"/>
      <c r="Z29" s="239"/>
      <c r="AA29" s="239"/>
    </row>
    <row r="30" spans="1:29" ht="20.100000000000001" customHeight="1">
      <c r="A30" s="239"/>
      <c r="B30" s="577"/>
      <c r="C30" s="578" t="s">
        <v>18</v>
      </c>
      <c r="D30" s="578"/>
      <c r="E30" s="578"/>
      <c r="F30" s="578"/>
      <c r="G30" s="578"/>
      <c r="H30" s="578"/>
      <c r="I30" s="578"/>
      <c r="J30" s="578"/>
      <c r="K30" s="578"/>
      <c r="L30" s="578"/>
      <c r="M30" s="550"/>
      <c r="N30" s="551"/>
      <c r="O30" s="551"/>
      <c r="P30" s="551"/>
      <c r="Q30" s="551"/>
      <c r="R30" s="551"/>
      <c r="S30" s="551"/>
      <c r="T30" s="551"/>
      <c r="U30" s="551"/>
      <c r="V30" s="551"/>
      <c r="W30" s="552"/>
      <c r="X30" s="553"/>
      <c r="Y30" s="239"/>
      <c r="Z30" s="239"/>
      <c r="AA30" s="239"/>
    </row>
    <row r="31" spans="1:29" ht="20.100000000000001" customHeight="1">
      <c r="A31" s="239"/>
      <c r="B31" s="397" t="s">
        <v>20</v>
      </c>
      <c r="C31" s="554" t="s">
        <v>21</v>
      </c>
      <c r="D31" s="554"/>
      <c r="E31" s="554"/>
      <c r="F31" s="554"/>
      <c r="G31" s="554"/>
      <c r="H31" s="554"/>
      <c r="I31" s="554"/>
      <c r="J31" s="554"/>
      <c r="K31" s="554"/>
      <c r="L31" s="555"/>
      <c r="M31" s="566"/>
      <c r="N31" s="567"/>
      <c r="O31" s="567"/>
      <c r="P31" s="567"/>
      <c r="Q31" s="567"/>
      <c r="R31" s="567"/>
      <c r="S31" s="567"/>
      <c r="T31" s="567"/>
      <c r="U31" s="567"/>
      <c r="V31" s="567"/>
      <c r="W31" s="567"/>
      <c r="X31" s="568"/>
      <c r="Y31" s="239"/>
      <c r="Z31" s="239"/>
      <c r="AA31" s="239"/>
    </row>
    <row r="32" spans="1:29" ht="20.100000000000001" customHeight="1" thickBot="1">
      <c r="A32" s="239"/>
      <c r="B32" s="403"/>
      <c r="C32" s="554" t="s">
        <v>22</v>
      </c>
      <c r="D32" s="554"/>
      <c r="E32" s="554"/>
      <c r="F32" s="554"/>
      <c r="G32" s="554"/>
      <c r="H32" s="554"/>
      <c r="I32" s="554"/>
      <c r="J32" s="554"/>
      <c r="K32" s="554"/>
      <c r="L32" s="555"/>
      <c r="M32" s="569"/>
      <c r="N32" s="570"/>
      <c r="O32" s="570"/>
      <c r="P32" s="570"/>
      <c r="Q32" s="570"/>
      <c r="R32" s="570"/>
      <c r="S32" s="570"/>
      <c r="T32" s="570"/>
      <c r="U32" s="570"/>
      <c r="V32" s="570"/>
      <c r="W32" s="571"/>
      <c r="X32" s="572"/>
      <c r="Y32" s="239"/>
      <c r="Z32" s="239"/>
      <c r="AA32" s="239"/>
    </row>
    <row r="33" spans="1:27" ht="16.5" customHeight="1">
      <c r="A33" s="239"/>
      <c r="B33" s="239"/>
      <c r="C33" s="239"/>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row>
    <row r="34" spans="1:27" ht="20.100000000000001" customHeight="1">
      <c r="A34" s="395" t="s">
        <v>23</v>
      </c>
      <c r="B34" s="239"/>
      <c r="C34" s="239"/>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row>
    <row r="35" spans="1:27" ht="14.25">
      <c r="A35" s="239"/>
      <c r="B35" s="391" t="s">
        <v>2004</v>
      </c>
      <c r="C35" s="239"/>
      <c r="D35" s="239"/>
      <c r="E35" s="239"/>
      <c r="F35" s="239"/>
      <c r="G35" s="239"/>
      <c r="H35" s="239"/>
      <c r="I35" s="239"/>
      <c r="J35" s="239"/>
      <c r="K35" s="239"/>
      <c r="L35" s="239"/>
      <c r="M35" s="239"/>
      <c r="N35" s="239"/>
      <c r="O35" s="239"/>
      <c r="P35" s="239"/>
      <c r="Q35" s="239"/>
      <c r="R35" s="239"/>
      <c r="S35" s="239"/>
      <c r="T35" s="239"/>
      <c r="U35" s="239"/>
      <c r="V35" s="239"/>
      <c r="W35" s="239"/>
      <c r="X35" s="404"/>
      <c r="Y35" s="239"/>
      <c r="Z35" s="239"/>
      <c r="AA35" s="239"/>
    </row>
    <row r="36" spans="1:27" ht="13.5">
      <c r="A36" s="239"/>
      <c r="B36" s="405"/>
      <c r="C36" s="563"/>
      <c r="D36" s="563"/>
      <c r="E36" s="563"/>
      <c r="F36" s="563"/>
      <c r="G36" s="563"/>
      <c r="H36" s="563"/>
      <c r="I36" s="563"/>
      <c r="J36" s="563"/>
      <c r="K36" s="563"/>
      <c r="L36" s="563"/>
      <c r="M36" s="563"/>
      <c r="N36" s="563"/>
      <c r="O36" s="563"/>
      <c r="P36" s="563"/>
      <c r="Q36" s="563"/>
      <c r="R36" s="563"/>
      <c r="S36" s="563"/>
      <c r="T36" s="563"/>
      <c r="U36" s="563"/>
      <c r="V36" s="563"/>
      <c r="W36" s="563"/>
      <c r="X36" s="563"/>
      <c r="Y36" s="563"/>
      <c r="Z36" s="563"/>
      <c r="AA36" s="563"/>
    </row>
    <row r="37" spans="1:27" ht="28.5" customHeight="1">
      <c r="A37" s="239"/>
      <c r="B37" s="546" t="s">
        <v>24</v>
      </c>
      <c r="C37" s="564" t="s">
        <v>2006</v>
      </c>
      <c r="D37" s="546"/>
      <c r="E37" s="546"/>
      <c r="F37" s="546"/>
      <c r="G37" s="546"/>
      <c r="H37" s="546"/>
      <c r="I37" s="546"/>
      <c r="J37" s="546"/>
      <c r="K37" s="546"/>
      <c r="L37" s="546"/>
      <c r="M37" s="546" t="s">
        <v>25</v>
      </c>
      <c r="N37" s="546"/>
      <c r="O37" s="546"/>
      <c r="P37" s="546"/>
      <c r="Q37" s="546"/>
      <c r="R37" s="601" t="s">
        <v>26</v>
      </c>
      <c r="S37" s="602"/>
      <c r="T37" s="602"/>
      <c r="U37" s="602"/>
      <c r="V37" s="602"/>
      <c r="W37" s="603"/>
      <c r="X37" s="546" t="s">
        <v>27</v>
      </c>
      <c r="Y37" s="548" t="s">
        <v>28</v>
      </c>
      <c r="Z37" s="564" t="s">
        <v>1972</v>
      </c>
      <c r="AA37" s="406"/>
    </row>
    <row r="38" spans="1:27" ht="28.5" customHeight="1" thickBot="1">
      <c r="A38" s="239"/>
      <c r="B38" s="546"/>
      <c r="C38" s="547"/>
      <c r="D38" s="547"/>
      <c r="E38" s="547"/>
      <c r="F38" s="547"/>
      <c r="G38" s="547"/>
      <c r="H38" s="547"/>
      <c r="I38" s="547"/>
      <c r="J38" s="547"/>
      <c r="K38" s="547"/>
      <c r="L38" s="547"/>
      <c r="M38" s="547"/>
      <c r="N38" s="547"/>
      <c r="O38" s="547"/>
      <c r="P38" s="547"/>
      <c r="Q38" s="547"/>
      <c r="R38" s="597" t="s">
        <v>29</v>
      </c>
      <c r="S38" s="547"/>
      <c r="T38" s="547"/>
      <c r="U38" s="547"/>
      <c r="V38" s="547"/>
      <c r="W38" s="407" t="s">
        <v>30</v>
      </c>
      <c r="X38" s="547"/>
      <c r="Y38" s="549"/>
      <c r="Z38" s="564"/>
      <c r="AA38" s="404"/>
    </row>
    <row r="39" spans="1:27" ht="33.950000000000003" customHeight="1">
      <c r="A39" s="239"/>
      <c r="B39" s="408">
        <v>1</v>
      </c>
      <c r="C39" s="604"/>
      <c r="D39" s="605"/>
      <c r="E39" s="605"/>
      <c r="F39" s="605"/>
      <c r="G39" s="605"/>
      <c r="H39" s="605"/>
      <c r="I39" s="605"/>
      <c r="J39" s="605"/>
      <c r="K39" s="605"/>
      <c r="L39" s="606"/>
      <c r="M39" s="598"/>
      <c r="N39" s="599"/>
      <c r="O39" s="599"/>
      <c r="P39" s="599"/>
      <c r="Q39" s="600"/>
      <c r="R39" s="593"/>
      <c r="S39" s="593"/>
      <c r="T39" s="593"/>
      <c r="U39" s="593"/>
      <c r="V39" s="593"/>
      <c r="W39" s="416"/>
      <c r="X39" s="416"/>
      <c r="Y39" s="35"/>
      <c r="Z39" s="409" t="str">
        <f>IFERROR(VLOOKUP(Y39, 【参考】数式用!$A$2:$B$50, 2, FALSE), "")</f>
        <v/>
      </c>
      <c r="AA39" s="410"/>
    </row>
    <row r="40" spans="1:27" ht="33.950000000000003" customHeight="1">
      <c r="A40" s="239"/>
      <c r="B40" s="411">
        <f>B39+1</f>
        <v>2</v>
      </c>
      <c r="C40" s="587"/>
      <c r="D40" s="588"/>
      <c r="E40" s="588"/>
      <c r="F40" s="588"/>
      <c r="G40" s="588"/>
      <c r="H40" s="588"/>
      <c r="I40" s="588"/>
      <c r="J40" s="588"/>
      <c r="K40" s="588"/>
      <c r="L40" s="589"/>
      <c r="M40" s="594"/>
      <c r="N40" s="595"/>
      <c r="O40" s="595"/>
      <c r="P40" s="595"/>
      <c r="Q40" s="596"/>
      <c r="R40" s="593"/>
      <c r="S40" s="593"/>
      <c r="T40" s="593"/>
      <c r="U40" s="593"/>
      <c r="V40" s="593"/>
      <c r="W40" s="416"/>
      <c r="X40" s="4"/>
      <c r="Y40" s="5"/>
      <c r="Z40" s="409" t="str">
        <f>IFERROR(VLOOKUP(Y40, 【参考】数式用!$A$2:$B$50, 2, FALSE), "")</f>
        <v/>
      </c>
      <c r="AA40" s="410"/>
    </row>
    <row r="41" spans="1:27" ht="33.950000000000003" customHeight="1">
      <c r="A41" s="239"/>
      <c r="B41" s="411">
        <f t="shared" ref="B41:B104" si="0">B40+1</f>
        <v>3</v>
      </c>
      <c r="C41" s="587"/>
      <c r="D41" s="588"/>
      <c r="E41" s="588"/>
      <c r="F41" s="588"/>
      <c r="G41" s="588"/>
      <c r="H41" s="588"/>
      <c r="I41" s="588"/>
      <c r="J41" s="588"/>
      <c r="K41" s="588"/>
      <c r="L41" s="589"/>
      <c r="M41" s="594"/>
      <c r="N41" s="595"/>
      <c r="O41" s="595"/>
      <c r="P41" s="595"/>
      <c r="Q41" s="596"/>
      <c r="R41" s="593"/>
      <c r="S41" s="593"/>
      <c r="T41" s="593"/>
      <c r="U41" s="593"/>
      <c r="V41" s="593"/>
      <c r="W41" s="416"/>
      <c r="X41" s="4"/>
      <c r="Y41" s="5"/>
      <c r="Z41" s="409" t="str">
        <f>IFERROR(VLOOKUP(Y41, 【参考】数式用!$A$2:$B$50, 2, FALSE), "")</f>
        <v/>
      </c>
      <c r="AA41" s="410"/>
    </row>
    <row r="42" spans="1:27" ht="33.950000000000003" customHeight="1">
      <c r="A42" s="239"/>
      <c r="B42" s="411">
        <f t="shared" si="0"/>
        <v>4</v>
      </c>
      <c r="C42" s="587"/>
      <c r="D42" s="588"/>
      <c r="E42" s="588"/>
      <c r="F42" s="588"/>
      <c r="G42" s="588"/>
      <c r="H42" s="588"/>
      <c r="I42" s="588"/>
      <c r="J42" s="588"/>
      <c r="K42" s="588"/>
      <c r="L42" s="589"/>
      <c r="M42" s="594"/>
      <c r="N42" s="595"/>
      <c r="O42" s="595"/>
      <c r="P42" s="595"/>
      <c r="Q42" s="596"/>
      <c r="R42" s="593"/>
      <c r="S42" s="593"/>
      <c r="T42" s="593"/>
      <c r="U42" s="593"/>
      <c r="V42" s="593"/>
      <c r="W42" s="416"/>
      <c r="X42" s="4"/>
      <c r="Y42" s="5"/>
      <c r="Z42" s="409" t="str">
        <f>IFERROR(VLOOKUP(Y42, 【参考】数式用!$A$2:$B$50, 2, FALSE), "")</f>
        <v/>
      </c>
      <c r="AA42" s="410"/>
    </row>
    <row r="43" spans="1:27" ht="33.950000000000003" customHeight="1">
      <c r="A43" s="239"/>
      <c r="B43" s="411">
        <f t="shared" si="0"/>
        <v>5</v>
      </c>
      <c r="C43" s="587"/>
      <c r="D43" s="588"/>
      <c r="E43" s="588"/>
      <c r="F43" s="588"/>
      <c r="G43" s="588"/>
      <c r="H43" s="588"/>
      <c r="I43" s="588"/>
      <c r="J43" s="588"/>
      <c r="K43" s="588"/>
      <c r="L43" s="589"/>
      <c r="M43" s="594"/>
      <c r="N43" s="595"/>
      <c r="O43" s="595"/>
      <c r="P43" s="595"/>
      <c r="Q43" s="596"/>
      <c r="R43" s="593"/>
      <c r="S43" s="593"/>
      <c r="T43" s="593"/>
      <c r="U43" s="593"/>
      <c r="V43" s="593"/>
      <c r="W43" s="416"/>
      <c r="X43" s="4"/>
      <c r="Y43" s="5"/>
      <c r="Z43" s="409" t="str">
        <f>IFERROR(VLOOKUP(Y43, 【参考】数式用!$A$2:$B$50, 2, FALSE), "")</f>
        <v/>
      </c>
      <c r="AA43" s="410"/>
    </row>
    <row r="44" spans="1:27" ht="33.950000000000003" customHeight="1">
      <c r="A44" s="239"/>
      <c r="B44" s="411">
        <f t="shared" si="0"/>
        <v>6</v>
      </c>
      <c r="C44" s="587"/>
      <c r="D44" s="588"/>
      <c r="E44" s="588"/>
      <c r="F44" s="588"/>
      <c r="G44" s="588"/>
      <c r="H44" s="588"/>
      <c r="I44" s="588"/>
      <c r="J44" s="588"/>
      <c r="K44" s="588"/>
      <c r="L44" s="589"/>
      <c r="M44" s="594"/>
      <c r="N44" s="595"/>
      <c r="O44" s="595"/>
      <c r="P44" s="595"/>
      <c r="Q44" s="596"/>
      <c r="R44" s="593"/>
      <c r="S44" s="593"/>
      <c r="T44" s="593"/>
      <c r="U44" s="593"/>
      <c r="V44" s="593"/>
      <c r="W44" s="416"/>
      <c r="X44" s="4"/>
      <c r="Y44" s="5"/>
      <c r="Z44" s="409" t="str">
        <f>IFERROR(VLOOKUP(Y44, 【参考】数式用!$A$2:$B$50, 2, FALSE), "")</f>
        <v/>
      </c>
      <c r="AA44" s="410"/>
    </row>
    <row r="45" spans="1:27" ht="33.950000000000003" customHeight="1">
      <c r="A45" s="239"/>
      <c r="B45" s="411">
        <f t="shared" si="0"/>
        <v>7</v>
      </c>
      <c r="C45" s="587"/>
      <c r="D45" s="588"/>
      <c r="E45" s="588"/>
      <c r="F45" s="588"/>
      <c r="G45" s="588"/>
      <c r="H45" s="588"/>
      <c r="I45" s="588"/>
      <c r="J45" s="588"/>
      <c r="K45" s="588"/>
      <c r="L45" s="589"/>
      <c r="M45" s="594"/>
      <c r="N45" s="595"/>
      <c r="O45" s="595"/>
      <c r="P45" s="595"/>
      <c r="Q45" s="596"/>
      <c r="R45" s="593"/>
      <c r="S45" s="593"/>
      <c r="T45" s="593"/>
      <c r="U45" s="593"/>
      <c r="V45" s="593"/>
      <c r="W45" s="416"/>
      <c r="X45" s="4"/>
      <c r="Y45" s="39"/>
      <c r="Z45" s="409" t="str">
        <f>IFERROR(VLOOKUP(Y45, 【参考】数式用!$A$2:$B$50, 2, FALSE), "")</f>
        <v/>
      </c>
      <c r="AA45" s="410"/>
    </row>
    <row r="46" spans="1:27" ht="33.950000000000003" customHeight="1">
      <c r="A46" s="239"/>
      <c r="B46" s="411">
        <f t="shared" si="0"/>
        <v>8</v>
      </c>
      <c r="C46" s="587"/>
      <c r="D46" s="588"/>
      <c r="E46" s="588"/>
      <c r="F46" s="588"/>
      <c r="G46" s="588"/>
      <c r="H46" s="588"/>
      <c r="I46" s="588"/>
      <c r="J46" s="588"/>
      <c r="K46" s="588"/>
      <c r="L46" s="589"/>
      <c r="M46" s="590"/>
      <c r="N46" s="591"/>
      <c r="O46" s="591"/>
      <c r="P46" s="591"/>
      <c r="Q46" s="592"/>
      <c r="R46" s="593"/>
      <c r="S46" s="593"/>
      <c r="T46" s="593"/>
      <c r="U46" s="593"/>
      <c r="V46" s="593"/>
      <c r="W46" s="416"/>
      <c r="X46" s="4"/>
      <c r="Y46" s="39"/>
      <c r="Z46" s="409" t="str">
        <f>IFERROR(VLOOKUP(Y46, 【参考】数式用!$A$2:$B$50, 2, FALSE), "")</f>
        <v/>
      </c>
      <c r="AA46" s="410"/>
    </row>
    <row r="47" spans="1:27" ht="33.950000000000003" customHeight="1">
      <c r="A47" s="239"/>
      <c r="B47" s="411">
        <f t="shared" si="0"/>
        <v>9</v>
      </c>
      <c r="C47" s="587"/>
      <c r="D47" s="588"/>
      <c r="E47" s="588"/>
      <c r="F47" s="588"/>
      <c r="G47" s="588"/>
      <c r="H47" s="588"/>
      <c r="I47" s="588"/>
      <c r="J47" s="588"/>
      <c r="K47" s="588"/>
      <c r="L47" s="589"/>
      <c r="M47" s="590"/>
      <c r="N47" s="591"/>
      <c r="O47" s="591"/>
      <c r="P47" s="591"/>
      <c r="Q47" s="592"/>
      <c r="R47" s="593"/>
      <c r="S47" s="593"/>
      <c r="T47" s="593"/>
      <c r="U47" s="593"/>
      <c r="V47" s="593"/>
      <c r="W47" s="416"/>
      <c r="X47" s="4"/>
      <c r="Y47" s="5"/>
      <c r="Z47" s="409" t="str">
        <f>IFERROR(VLOOKUP(Y47, 【参考】数式用!$A$2:$B$50, 2, FALSE), "")</f>
        <v/>
      </c>
      <c r="AA47" s="410"/>
    </row>
    <row r="48" spans="1:27" ht="33.950000000000003" customHeight="1">
      <c r="A48" s="239"/>
      <c r="B48" s="411">
        <f t="shared" si="0"/>
        <v>10</v>
      </c>
      <c r="C48" s="587"/>
      <c r="D48" s="588"/>
      <c r="E48" s="588"/>
      <c r="F48" s="588"/>
      <c r="G48" s="588"/>
      <c r="H48" s="588"/>
      <c r="I48" s="588"/>
      <c r="J48" s="588"/>
      <c r="K48" s="588"/>
      <c r="L48" s="589"/>
      <c r="M48" s="590"/>
      <c r="N48" s="591"/>
      <c r="O48" s="591"/>
      <c r="P48" s="591"/>
      <c r="Q48" s="592"/>
      <c r="R48" s="593"/>
      <c r="S48" s="593"/>
      <c r="T48" s="593"/>
      <c r="U48" s="593"/>
      <c r="V48" s="593"/>
      <c r="W48" s="416"/>
      <c r="X48" s="4"/>
      <c r="Y48" s="39"/>
      <c r="Z48" s="409" t="str">
        <f>IFERROR(VLOOKUP(Y48, 【参考】数式用!$A$2:$B$50, 2, FALSE), "")</f>
        <v/>
      </c>
      <c r="AA48" s="410"/>
    </row>
    <row r="49" spans="1:27" ht="33.950000000000003" customHeight="1">
      <c r="A49" s="239"/>
      <c r="B49" s="411">
        <f t="shared" si="0"/>
        <v>11</v>
      </c>
      <c r="C49" s="587"/>
      <c r="D49" s="588"/>
      <c r="E49" s="588"/>
      <c r="F49" s="588"/>
      <c r="G49" s="588"/>
      <c r="H49" s="588"/>
      <c r="I49" s="588"/>
      <c r="J49" s="588"/>
      <c r="K49" s="588"/>
      <c r="L49" s="589"/>
      <c r="M49" s="590"/>
      <c r="N49" s="591"/>
      <c r="O49" s="591"/>
      <c r="P49" s="591"/>
      <c r="Q49" s="592"/>
      <c r="R49" s="593"/>
      <c r="S49" s="593"/>
      <c r="T49" s="593"/>
      <c r="U49" s="593"/>
      <c r="V49" s="593"/>
      <c r="W49" s="416"/>
      <c r="X49" s="4"/>
      <c r="Y49" s="5"/>
      <c r="Z49" s="409" t="str">
        <f>IFERROR(VLOOKUP(Y49, 【参考】数式用!$A$2:$B$50, 2, FALSE), "")</f>
        <v/>
      </c>
      <c r="AA49" s="410"/>
    </row>
    <row r="50" spans="1:27" ht="33.950000000000003" customHeight="1">
      <c r="A50" s="239"/>
      <c r="B50" s="411">
        <f t="shared" si="0"/>
        <v>12</v>
      </c>
      <c r="C50" s="587"/>
      <c r="D50" s="588"/>
      <c r="E50" s="588"/>
      <c r="F50" s="588"/>
      <c r="G50" s="588"/>
      <c r="H50" s="588"/>
      <c r="I50" s="588"/>
      <c r="J50" s="588"/>
      <c r="K50" s="588"/>
      <c r="L50" s="589"/>
      <c r="M50" s="590"/>
      <c r="N50" s="591"/>
      <c r="O50" s="591"/>
      <c r="P50" s="591"/>
      <c r="Q50" s="592"/>
      <c r="R50" s="593"/>
      <c r="S50" s="593"/>
      <c r="T50" s="593"/>
      <c r="U50" s="593"/>
      <c r="V50" s="593"/>
      <c r="W50" s="416"/>
      <c r="X50" s="4"/>
      <c r="Y50" s="5"/>
      <c r="Z50" s="409" t="str">
        <f>IFERROR(VLOOKUP(Y50, 【参考】数式用!$A$2:$B$50, 2, FALSE), "")</f>
        <v/>
      </c>
      <c r="AA50" s="410"/>
    </row>
    <row r="51" spans="1:27" ht="33.950000000000003" customHeight="1">
      <c r="A51" s="239"/>
      <c r="B51" s="411">
        <f t="shared" si="0"/>
        <v>13</v>
      </c>
      <c r="C51" s="587"/>
      <c r="D51" s="588"/>
      <c r="E51" s="588"/>
      <c r="F51" s="588"/>
      <c r="G51" s="588"/>
      <c r="H51" s="588"/>
      <c r="I51" s="588"/>
      <c r="J51" s="588"/>
      <c r="K51" s="588"/>
      <c r="L51" s="589"/>
      <c r="M51" s="590"/>
      <c r="N51" s="591"/>
      <c r="O51" s="591"/>
      <c r="P51" s="591"/>
      <c r="Q51" s="592"/>
      <c r="R51" s="593"/>
      <c r="S51" s="593"/>
      <c r="T51" s="593"/>
      <c r="U51" s="593"/>
      <c r="V51" s="593"/>
      <c r="W51" s="416"/>
      <c r="X51" s="4"/>
      <c r="Y51" s="5"/>
      <c r="Z51" s="409" t="str">
        <f>IFERROR(VLOOKUP(Y51, 【参考】数式用!$A$2:$B$50, 2, FALSE), "")</f>
        <v/>
      </c>
      <c r="AA51" s="410"/>
    </row>
    <row r="52" spans="1:27" ht="33.950000000000003" customHeight="1">
      <c r="A52" s="239"/>
      <c r="B52" s="411">
        <f t="shared" si="0"/>
        <v>14</v>
      </c>
      <c r="C52" s="587"/>
      <c r="D52" s="588"/>
      <c r="E52" s="588"/>
      <c r="F52" s="588"/>
      <c r="G52" s="588"/>
      <c r="H52" s="588"/>
      <c r="I52" s="588"/>
      <c r="J52" s="588"/>
      <c r="K52" s="588"/>
      <c r="L52" s="589"/>
      <c r="M52" s="590"/>
      <c r="N52" s="591"/>
      <c r="O52" s="591"/>
      <c r="P52" s="591"/>
      <c r="Q52" s="592"/>
      <c r="R52" s="593"/>
      <c r="S52" s="593"/>
      <c r="T52" s="593"/>
      <c r="U52" s="593"/>
      <c r="V52" s="593"/>
      <c r="W52" s="416"/>
      <c r="X52" s="4"/>
      <c r="Y52" s="5"/>
      <c r="Z52" s="409" t="str">
        <f>IFERROR(VLOOKUP(Y52, 【参考】数式用!$A$2:$B$50, 2, FALSE), "")</f>
        <v/>
      </c>
      <c r="AA52" s="410"/>
    </row>
    <row r="53" spans="1:27" ht="33.950000000000003" customHeight="1">
      <c r="A53" s="239"/>
      <c r="B53" s="411">
        <f t="shared" si="0"/>
        <v>15</v>
      </c>
      <c r="C53" s="587"/>
      <c r="D53" s="588"/>
      <c r="E53" s="588"/>
      <c r="F53" s="588"/>
      <c r="G53" s="588"/>
      <c r="H53" s="588"/>
      <c r="I53" s="588"/>
      <c r="J53" s="588"/>
      <c r="K53" s="588"/>
      <c r="L53" s="589"/>
      <c r="M53" s="590"/>
      <c r="N53" s="591"/>
      <c r="O53" s="591"/>
      <c r="P53" s="591"/>
      <c r="Q53" s="592"/>
      <c r="R53" s="593"/>
      <c r="S53" s="593"/>
      <c r="T53" s="593"/>
      <c r="U53" s="593"/>
      <c r="V53" s="593"/>
      <c r="W53" s="416"/>
      <c r="X53" s="4"/>
      <c r="Y53" s="5"/>
      <c r="Z53" s="409" t="str">
        <f>IFERROR(VLOOKUP(Y53, 【参考】数式用!$A$2:$B$50, 2, FALSE), "")</f>
        <v/>
      </c>
      <c r="AA53" s="410"/>
    </row>
    <row r="54" spans="1:27" ht="33.950000000000003" customHeight="1">
      <c r="A54" s="239"/>
      <c r="B54" s="411">
        <f t="shared" si="0"/>
        <v>16</v>
      </c>
      <c r="C54" s="587"/>
      <c r="D54" s="588"/>
      <c r="E54" s="588"/>
      <c r="F54" s="588"/>
      <c r="G54" s="588"/>
      <c r="H54" s="588"/>
      <c r="I54" s="588"/>
      <c r="J54" s="588"/>
      <c r="K54" s="588"/>
      <c r="L54" s="589"/>
      <c r="M54" s="590"/>
      <c r="N54" s="591"/>
      <c r="O54" s="591"/>
      <c r="P54" s="591"/>
      <c r="Q54" s="592"/>
      <c r="R54" s="593"/>
      <c r="S54" s="593"/>
      <c r="T54" s="593"/>
      <c r="U54" s="593"/>
      <c r="V54" s="593"/>
      <c r="W54" s="416"/>
      <c r="X54" s="4"/>
      <c r="Y54" s="5"/>
      <c r="Z54" s="409" t="str">
        <f>IFERROR(VLOOKUP(Y54, 【参考】数式用!$A$2:$B$50, 2, FALSE), "")</f>
        <v/>
      </c>
      <c r="AA54" s="410"/>
    </row>
    <row r="55" spans="1:27" ht="33.950000000000003" customHeight="1">
      <c r="A55" s="239"/>
      <c r="B55" s="411">
        <f t="shared" si="0"/>
        <v>17</v>
      </c>
      <c r="C55" s="587"/>
      <c r="D55" s="588"/>
      <c r="E55" s="588"/>
      <c r="F55" s="588"/>
      <c r="G55" s="588"/>
      <c r="H55" s="588"/>
      <c r="I55" s="588"/>
      <c r="J55" s="588"/>
      <c r="K55" s="588"/>
      <c r="L55" s="589"/>
      <c r="M55" s="590"/>
      <c r="N55" s="591"/>
      <c r="O55" s="591"/>
      <c r="P55" s="591"/>
      <c r="Q55" s="592"/>
      <c r="R55" s="593"/>
      <c r="S55" s="593"/>
      <c r="T55" s="593"/>
      <c r="U55" s="593"/>
      <c r="V55" s="593"/>
      <c r="W55" s="416"/>
      <c r="X55" s="4"/>
      <c r="Y55" s="5"/>
      <c r="Z55" s="409" t="str">
        <f>IFERROR(VLOOKUP(Y55, 【参考】数式用!$A$2:$B$50, 2, FALSE), "")</f>
        <v/>
      </c>
      <c r="AA55" s="410"/>
    </row>
    <row r="56" spans="1:27" ht="33.950000000000003" customHeight="1">
      <c r="A56" s="239"/>
      <c r="B56" s="411">
        <f t="shared" si="0"/>
        <v>18</v>
      </c>
      <c r="C56" s="587"/>
      <c r="D56" s="588"/>
      <c r="E56" s="588"/>
      <c r="F56" s="588"/>
      <c r="G56" s="588"/>
      <c r="H56" s="588"/>
      <c r="I56" s="588"/>
      <c r="J56" s="588"/>
      <c r="K56" s="588"/>
      <c r="L56" s="589"/>
      <c r="M56" s="590"/>
      <c r="N56" s="591"/>
      <c r="O56" s="591"/>
      <c r="P56" s="591"/>
      <c r="Q56" s="592"/>
      <c r="R56" s="593"/>
      <c r="S56" s="593"/>
      <c r="T56" s="593"/>
      <c r="U56" s="593"/>
      <c r="V56" s="593"/>
      <c r="W56" s="416"/>
      <c r="X56" s="4"/>
      <c r="Y56" s="5"/>
      <c r="Z56" s="409" t="str">
        <f>IFERROR(VLOOKUP(Y56, 【参考】数式用!$A$2:$B$50, 2, FALSE), "")</f>
        <v/>
      </c>
      <c r="AA56" s="410"/>
    </row>
    <row r="57" spans="1:27" ht="33.950000000000003" customHeight="1">
      <c r="A57" s="239"/>
      <c r="B57" s="411">
        <f t="shared" si="0"/>
        <v>19</v>
      </c>
      <c r="C57" s="587"/>
      <c r="D57" s="588"/>
      <c r="E57" s="588"/>
      <c r="F57" s="588"/>
      <c r="G57" s="588"/>
      <c r="H57" s="588"/>
      <c r="I57" s="588"/>
      <c r="J57" s="588"/>
      <c r="K57" s="588"/>
      <c r="L57" s="589"/>
      <c r="M57" s="590"/>
      <c r="N57" s="591"/>
      <c r="O57" s="591"/>
      <c r="P57" s="591"/>
      <c r="Q57" s="592"/>
      <c r="R57" s="593"/>
      <c r="S57" s="593"/>
      <c r="T57" s="593"/>
      <c r="U57" s="593"/>
      <c r="V57" s="593"/>
      <c r="W57" s="416"/>
      <c r="X57" s="4"/>
      <c r="Y57" s="5"/>
      <c r="Z57" s="409" t="str">
        <f>IFERROR(VLOOKUP(Y57, 【参考】数式用!$A$2:$B$50, 2, FALSE), "")</f>
        <v/>
      </c>
      <c r="AA57" s="410"/>
    </row>
    <row r="58" spans="1:27" ht="33.950000000000003" customHeight="1">
      <c r="A58" s="239"/>
      <c r="B58" s="411">
        <f t="shared" si="0"/>
        <v>20</v>
      </c>
      <c r="C58" s="587"/>
      <c r="D58" s="588"/>
      <c r="E58" s="588"/>
      <c r="F58" s="588"/>
      <c r="G58" s="588"/>
      <c r="H58" s="588"/>
      <c r="I58" s="588"/>
      <c r="J58" s="588"/>
      <c r="K58" s="588"/>
      <c r="L58" s="589"/>
      <c r="M58" s="590"/>
      <c r="N58" s="591"/>
      <c r="O58" s="591"/>
      <c r="P58" s="591"/>
      <c r="Q58" s="592"/>
      <c r="R58" s="593"/>
      <c r="S58" s="593"/>
      <c r="T58" s="593"/>
      <c r="U58" s="593"/>
      <c r="V58" s="593"/>
      <c r="W58" s="416"/>
      <c r="X58" s="4"/>
      <c r="Y58" s="5"/>
      <c r="Z58" s="409" t="str">
        <f>IFERROR(VLOOKUP(Y58, 【参考】数式用!$A$2:$B$50, 2, FALSE), "")</f>
        <v/>
      </c>
      <c r="AA58" s="410"/>
    </row>
    <row r="59" spans="1:27" ht="33.950000000000003" customHeight="1">
      <c r="A59" s="239"/>
      <c r="B59" s="411">
        <f t="shared" si="0"/>
        <v>21</v>
      </c>
      <c r="C59" s="587"/>
      <c r="D59" s="588"/>
      <c r="E59" s="588"/>
      <c r="F59" s="588"/>
      <c r="G59" s="588"/>
      <c r="H59" s="588"/>
      <c r="I59" s="588"/>
      <c r="J59" s="588"/>
      <c r="K59" s="588"/>
      <c r="L59" s="589"/>
      <c r="M59" s="590"/>
      <c r="N59" s="591"/>
      <c r="O59" s="591"/>
      <c r="P59" s="591"/>
      <c r="Q59" s="592"/>
      <c r="R59" s="593"/>
      <c r="S59" s="593"/>
      <c r="T59" s="593"/>
      <c r="U59" s="593"/>
      <c r="V59" s="593"/>
      <c r="W59" s="416"/>
      <c r="X59" s="4"/>
      <c r="Y59" s="5"/>
      <c r="Z59" s="409" t="str">
        <f>IFERROR(VLOOKUP(Y59, 【参考】数式用!$A$2:$B$50, 2, FALSE), "")</f>
        <v/>
      </c>
      <c r="AA59" s="410"/>
    </row>
    <row r="60" spans="1:27" ht="33.950000000000003" customHeight="1">
      <c r="A60" s="239"/>
      <c r="B60" s="411">
        <f t="shared" si="0"/>
        <v>22</v>
      </c>
      <c r="C60" s="587"/>
      <c r="D60" s="588"/>
      <c r="E60" s="588"/>
      <c r="F60" s="588"/>
      <c r="G60" s="588"/>
      <c r="H60" s="588"/>
      <c r="I60" s="588"/>
      <c r="J60" s="588"/>
      <c r="K60" s="588"/>
      <c r="L60" s="589"/>
      <c r="M60" s="590"/>
      <c r="N60" s="591"/>
      <c r="O60" s="591"/>
      <c r="P60" s="591"/>
      <c r="Q60" s="592"/>
      <c r="R60" s="593"/>
      <c r="S60" s="593"/>
      <c r="T60" s="593"/>
      <c r="U60" s="593"/>
      <c r="V60" s="593"/>
      <c r="W60" s="416"/>
      <c r="X60" s="4"/>
      <c r="Y60" s="5"/>
      <c r="Z60" s="409" t="str">
        <f>IFERROR(VLOOKUP(Y60, 【参考】数式用!$A$2:$B$50, 2, FALSE), "")</f>
        <v/>
      </c>
      <c r="AA60" s="410"/>
    </row>
    <row r="61" spans="1:27" ht="33.950000000000003" customHeight="1">
      <c r="A61" s="239"/>
      <c r="B61" s="411">
        <f t="shared" si="0"/>
        <v>23</v>
      </c>
      <c r="C61" s="587"/>
      <c r="D61" s="588"/>
      <c r="E61" s="588"/>
      <c r="F61" s="588"/>
      <c r="G61" s="588"/>
      <c r="H61" s="588"/>
      <c r="I61" s="588"/>
      <c r="J61" s="588"/>
      <c r="K61" s="588"/>
      <c r="L61" s="589"/>
      <c r="M61" s="590"/>
      <c r="N61" s="591"/>
      <c r="O61" s="591"/>
      <c r="P61" s="591"/>
      <c r="Q61" s="592"/>
      <c r="R61" s="593"/>
      <c r="S61" s="593"/>
      <c r="T61" s="593"/>
      <c r="U61" s="593"/>
      <c r="V61" s="593"/>
      <c r="W61" s="416"/>
      <c r="X61" s="4"/>
      <c r="Y61" s="5"/>
      <c r="Z61" s="409" t="str">
        <f>IFERROR(VLOOKUP(Y61, 【参考】数式用!$A$2:$B$50, 2, FALSE), "")</f>
        <v/>
      </c>
      <c r="AA61" s="410"/>
    </row>
    <row r="62" spans="1:27" ht="33.950000000000003" customHeight="1">
      <c r="A62" s="239"/>
      <c r="B62" s="411">
        <f t="shared" si="0"/>
        <v>24</v>
      </c>
      <c r="C62" s="587"/>
      <c r="D62" s="588"/>
      <c r="E62" s="588"/>
      <c r="F62" s="588"/>
      <c r="G62" s="588"/>
      <c r="H62" s="588"/>
      <c r="I62" s="588"/>
      <c r="J62" s="588"/>
      <c r="K62" s="588"/>
      <c r="L62" s="589"/>
      <c r="M62" s="590"/>
      <c r="N62" s="591"/>
      <c r="O62" s="591"/>
      <c r="P62" s="591"/>
      <c r="Q62" s="592"/>
      <c r="R62" s="593"/>
      <c r="S62" s="593"/>
      <c r="T62" s="593"/>
      <c r="U62" s="593"/>
      <c r="V62" s="593"/>
      <c r="W62" s="416"/>
      <c r="X62" s="4"/>
      <c r="Y62" s="5"/>
      <c r="Z62" s="409" t="str">
        <f>IFERROR(VLOOKUP(Y62, 【参考】数式用!$A$2:$B$50, 2, FALSE), "")</f>
        <v/>
      </c>
      <c r="AA62" s="410"/>
    </row>
    <row r="63" spans="1:27" ht="33.950000000000003" customHeight="1">
      <c r="A63" s="239"/>
      <c r="B63" s="411">
        <f t="shared" si="0"/>
        <v>25</v>
      </c>
      <c r="C63" s="587"/>
      <c r="D63" s="588"/>
      <c r="E63" s="588"/>
      <c r="F63" s="588"/>
      <c r="G63" s="588"/>
      <c r="H63" s="588"/>
      <c r="I63" s="588"/>
      <c r="J63" s="588"/>
      <c r="K63" s="588"/>
      <c r="L63" s="589"/>
      <c r="M63" s="590"/>
      <c r="N63" s="591"/>
      <c r="O63" s="591"/>
      <c r="P63" s="591"/>
      <c r="Q63" s="592"/>
      <c r="R63" s="593"/>
      <c r="S63" s="593"/>
      <c r="T63" s="593"/>
      <c r="U63" s="593"/>
      <c r="V63" s="593"/>
      <c r="W63" s="416"/>
      <c r="X63" s="4"/>
      <c r="Y63" s="5"/>
      <c r="Z63" s="409" t="str">
        <f>IFERROR(VLOOKUP(Y63, 【参考】数式用!$A$2:$B$50, 2, FALSE), "")</f>
        <v/>
      </c>
      <c r="AA63" s="410"/>
    </row>
    <row r="64" spans="1:27" ht="33.950000000000003" customHeight="1">
      <c r="A64" s="239"/>
      <c r="B64" s="411">
        <f t="shared" si="0"/>
        <v>26</v>
      </c>
      <c r="C64" s="587"/>
      <c r="D64" s="588"/>
      <c r="E64" s="588"/>
      <c r="F64" s="588"/>
      <c r="G64" s="588"/>
      <c r="H64" s="588"/>
      <c r="I64" s="588"/>
      <c r="J64" s="588"/>
      <c r="K64" s="588"/>
      <c r="L64" s="589"/>
      <c r="M64" s="590"/>
      <c r="N64" s="591"/>
      <c r="O64" s="591"/>
      <c r="P64" s="591"/>
      <c r="Q64" s="592"/>
      <c r="R64" s="593"/>
      <c r="S64" s="593"/>
      <c r="T64" s="593"/>
      <c r="U64" s="593"/>
      <c r="V64" s="593"/>
      <c r="W64" s="416"/>
      <c r="X64" s="4"/>
      <c r="Y64" s="5"/>
      <c r="Z64" s="409" t="str">
        <f>IFERROR(VLOOKUP(Y64, 【参考】数式用!$A$2:$B$50, 2, FALSE), "")</f>
        <v/>
      </c>
      <c r="AA64" s="410"/>
    </row>
    <row r="65" spans="1:27" ht="33.950000000000003" customHeight="1">
      <c r="A65" s="239"/>
      <c r="B65" s="411">
        <f t="shared" si="0"/>
        <v>27</v>
      </c>
      <c r="C65" s="587"/>
      <c r="D65" s="588"/>
      <c r="E65" s="588"/>
      <c r="F65" s="588"/>
      <c r="G65" s="588"/>
      <c r="H65" s="588"/>
      <c r="I65" s="588"/>
      <c r="J65" s="588"/>
      <c r="K65" s="588"/>
      <c r="L65" s="589"/>
      <c r="M65" s="590"/>
      <c r="N65" s="591"/>
      <c r="O65" s="591"/>
      <c r="P65" s="591"/>
      <c r="Q65" s="592"/>
      <c r="R65" s="593"/>
      <c r="S65" s="593"/>
      <c r="T65" s="593"/>
      <c r="U65" s="593"/>
      <c r="V65" s="593"/>
      <c r="W65" s="416"/>
      <c r="X65" s="4"/>
      <c r="Y65" s="5"/>
      <c r="Z65" s="409" t="str">
        <f>IFERROR(VLOOKUP(Y65, 【参考】数式用!$A$2:$B$50, 2, FALSE), "")</f>
        <v/>
      </c>
      <c r="AA65" s="410"/>
    </row>
    <row r="66" spans="1:27" ht="33.950000000000003" customHeight="1">
      <c r="A66" s="239"/>
      <c r="B66" s="411">
        <f t="shared" si="0"/>
        <v>28</v>
      </c>
      <c r="C66" s="587"/>
      <c r="D66" s="588"/>
      <c r="E66" s="588"/>
      <c r="F66" s="588"/>
      <c r="G66" s="588"/>
      <c r="H66" s="588"/>
      <c r="I66" s="588"/>
      <c r="J66" s="588"/>
      <c r="K66" s="588"/>
      <c r="L66" s="589"/>
      <c r="M66" s="590"/>
      <c r="N66" s="591"/>
      <c r="O66" s="591"/>
      <c r="P66" s="591"/>
      <c r="Q66" s="592"/>
      <c r="R66" s="593"/>
      <c r="S66" s="593"/>
      <c r="T66" s="593"/>
      <c r="U66" s="593"/>
      <c r="V66" s="593"/>
      <c r="W66" s="416"/>
      <c r="X66" s="4"/>
      <c r="Y66" s="5"/>
      <c r="Z66" s="409" t="str">
        <f>IFERROR(VLOOKUP(Y66, 【参考】数式用!$A$2:$B$50, 2, FALSE), "")</f>
        <v/>
      </c>
      <c r="AA66" s="410"/>
    </row>
    <row r="67" spans="1:27" ht="33.950000000000003" customHeight="1">
      <c r="A67" s="239"/>
      <c r="B67" s="411">
        <f t="shared" si="0"/>
        <v>29</v>
      </c>
      <c r="C67" s="587"/>
      <c r="D67" s="588"/>
      <c r="E67" s="588"/>
      <c r="F67" s="588"/>
      <c r="G67" s="588"/>
      <c r="H67" s="588"/>
      <c r="I67" s="588"/>
      <c r="J67" s="588"/>
      <c r="K67" s="588"/>
      <c r="L67" s="589"/>
      <c r="M67" s="590"/>
      <c r="N67" s="591"/>
      <c r="O67" s="591"/>
      <c r="P67" s="591"/>
      <c r="Q67" s="592"/>
      <c r="R67" s="593"/>
      <c r="S67" s="593"/>
      <c r="T67" s="593"/>
      <c r="U67" s="593"/>
      <c r="V67" s="593"/>
      <c r="W67" s="416"/>
      <c r="X67" s="4"/>
      <c r="Y67" s="5"/>
      <c r="Z67" s="409" t="str">
        <f>IFERROR(VLOOKUP(Y67, 【参考】数式用!$A$2:$B$50, 2, FALSE), "")</f>
        <v/>
      </c>
      <c r="AA67" s="410"/>
    </row>
    <row r="68" spans="1:27" ht="33.950000000000003" customHeight="1">
      <c r="A68" s="239"/>
      <c r="B68" s="411">
        <f t="shared" si="0"/>
        <v>30</v>
      </c>
      <c r="C68" s="587"/>
      <c r="D68" s="588"/>
      <c r="E68" s="588"/>
      <c r="F68" s="588"/>
      <c r="G68" s="588"/>
      <c r="H68" s="588"/>
      <c r="I68" s="588"/>
      <c r="J68" s="588"/>
      <c r="K68" s="588"/>
      <c r="L68" s="589"/>
      <c r="M68" s="590"/>
      <c r="N68" s="591"/>
      <c r="O68" s="591"/>
      <c r="P68" s="591"/>
      <c r="Q68" s="592"/>
      <c r="R68" s="593"/>
      <c r="S68" s="593"/>
      <c r="T68" s="593"/>
      <c r="U68" s="593"/>
      <c r="V68" s="593"/>
      <c r="W68" s="416"/>
      <c r="X68" s="4"/>
      <c r="Y68" s="5"/>
      <c r="Z68" s="409" t="str">
        <f>IFERROR(VLOOKUP(Y68, 【参考】数式用!$A$2:$B$50, 2, FALSE), "")</f>
        <v/>
      </c>
      <c r="AA68" s="410"/>
    </row>
    <row r="69" spans="1:27" ht="33.950000000000003" customHeight="1">
      <c r="A69" s="239"/>
      <c r="B69" s="411">
        <f t="shared" si="0"/>
        <v>31</v>
      </c>
      <c r="C69" s="587"/>
      <c r="D69" s="588"/>
      <c r="E69" s="588"/>
      <c r="F69" s="588"/>
      <c r="G69" s="588"/>
      <c r="H69" s="588"/>
      <c r="I69" s="588"/>
      <c r="J69" s="588"/>
      <c r="K69" s="588"/>
      <c r="L69" s="589"/>
      <c r="M69" s="590"/>
      <c r="N69" s="591"/>
      <c r="O69" s="591"/>
      <c r="P69" s="591"/>
      <c r="Q69" s="592"/>
      <c r="R69" s="593"/>
      <c r="S69" s="593"/>
      <c r="T69" s="593"/>
      <c r="U69" s="593"/>
      <c r="V69" s="593"/>
      <c r="W69" s="416"/>
      <c r="X69" s="4"/>
      <c r="Y69" s="5"/>
      <c r="Z69" s="409" t="str">
        <f>IFERROR(VLOOKUP(Y69, 【参考】数式用!$A$2:$B$50, 2, FALSE), "")</f>
        <v/>
      </c>
      <c r="AA69" s="410"/>
    </row>
    <row r="70" spans="1:27" ht="33.950000000000003" customHeight="1">
      <c r="A70" s="239"/>
      <c r="B70" s="411">
        <f t="shared" si="0"/>
        <v>32</v>
      </c>
      <c r="C70" s="587"/>
      <c r="D70" s="588"/>
      <c r="E70" s="588"/>
      <c r="F70" s="588"/>
      <c r="G70" s="588"/>
      <c r="H70" s="588"/>
      <c r="I70" s="588"/>
      <c r="J70" s="588"/>
      <c r="K70" s="588"/>
      <c r="L70" s="589"/>
      <c r="M70" s="590"/>
      <c r="N70" s="591"/>
      <c r="O70" s="591"/>
      <c r="P70" s="591"/>
      <c r="Q70" s="592"/>
      <c r="R70" s="593"/>
      <c r="S70" s="593"/>
      <c r="T70" s="593"/>
      <c r="U70" s="593"/>
      <c r="V70" s="593"/>
      <c r="W70" s="416"/>
      <c r="X70" s="4"/>
      <c r="Y70" s="5"/>
      <c r="Z70" s="409" t="str">
        <f>IFERROR(VLOOKUP(Y70, 【参考】数式用!$A$2:$B$50, 2, FALSE), "")</f>
        <v/>
      </c>
      <c r="AA70" s="410"/>
    </row>
    <row r="71" spans="1:27" ht="33.950000000000003" customHeight="1">
      <c r="A71" s="239"/>
      <c r="B71" s="411">
        <f t="shared" si="0"/>
        <v>33</v>
      </c>
      <c r="C71" s="587"/>
      <c r="D71" s="588"/>
      <c r="E71" s="588"/>
      <c r="F71" s="588"/>
      <c r="G71" s="588"/>
      <c r="H71" s="588"/>
      <c r="I71" s="588"/>
      <c r="J71" s="588"/>
      <c r="K71" s="588"/>
      <c r="L71" s="589"/>
      <c r="M71" s="590"/>
      <c r="N71" s="591"/>
      <c r="O71" s="591"/>
      <c r="P71" s="591"/>
      <c r="Q71" s="592"/>
      <c r="R71" s="593"/>
      <c r="S71" s="593"/>
      <c r="T71" s="593"/>
      <c r="U71" s="593"/>
      <c r="V71" s="593"/>
      <c r="W71" s="416"/>
      <c r="X71" s="4"/>
      <c r="Y71" s="5"/>
      <c r="Z71" s="409" t="str">
        <f>IFERROR(VLOOKUP(Y71, 【参考】数式用!$A$2:$B$50, 2, FALSE), "")</f>
        <v/>
      </c>
      <c r="AA71" s="410"/>
    </row>
    <row r="72" spans="1:27" ht="33.950000000000003" customHeight="1">
      <c r="A72" s="239"/>
      <c r="B72" s="411">
        <f t="shared" si="0"/>
        <v>34</v>
      </c>
      <c r="C72" s="587"/>
      <c r="D72" s="588"/>
      <c r="E72" s="588"/>
      <c r="F72" s="588"/>
      <c r="G72" s="588"/>
      <c r="H72" s="588"/>
      <c r="I72" s="588"/>
      <c r="J72" s="588"/>
      <c r="K72" s="588"/>
      <c r="L72" s="589"/>
      <c r="M72" s="590"/>
      <c r="N72" s="591"/>
      <c r="O72" s="591"/>
      <c r="P72" s="591"/>
      <c r="Q72" s="592"/>
      <c r="R72" s="593"/>
      <c r="S72" s="593"/>
      <c r="T72" s="593"/>
      <c r="U72" s="593"/>
      <c r="V72" s="593"/>
      <c r="W72" s="416"/>
      <c r="X72" s="4"/>
      <c r="Y72" s="5"/>
      <c r="Z72" s="409" t="str">
        <f>IFERROR(VLOOKUP(Y72, 【参考】数式用!$A$2:$B$50, 2, FALSE), "")</f>
        <v/>
      </c>
      <c r="AA72" s="410"/>
    </row>
    <row r="73" spans="1:27" ht="33.950000000000003" customHeight="1">
      <c r="A73" s="239"/>
      <c r="B73" s="411">
        <f t="shared" si="0"/>
        <v>35</v>
      </c>
      <c r="C73" s="587"/>
      <c r="D73" s="588"/>
      <c r="E73" s="588"/>
      <c r="F73" s="588"/>
      <c r="G73" s="588"/>
      <c r="H73" s="588"/>
      <c r="I73" s="588"/>
      <c r="J73" s="588"/>
      <c r="K73" s="588"/>
      <c r="L73" s="589"/>
      <c r="M73" s="590"/>
      <c r="N73" s="591"/>
      <c r="O73" s="591"/>
      <c r="P73" s="591"/>
      <c r="Q73" s="592"/>
      <c r="R73" s="593"/>
      <c r="S73" s="593"/>
      <c r="T73" s="593"/>
      <c r="U73" s="593"/>
      <c r="V73" s="593"/>
      <c r="W73" s="416"/>
      <c r="X73" s="4"/>
      <c r="Y73" s="5"/>
      <c r="Z73" s="409" t="str">
        <f>IFERROR(VLOOKUP(Y73, 【参考】数式用!$A$2:$B$50, 2, FALSE), "")</f>
        <v/>
      </c>
      <c r="AA73" s="410"/>
    </row>
    <row r="74" spans="1:27" ht="33.950000000000003" customHeight="1">
      <c r="A74" s="239"/>
      <c r="B74" s="411">
        <f t="shared" si="0"/>
        <v>36</v>
      </c>
      <c r="C74" s="587"/>
      <c r="D74" s="588"/>
      <c r="E74" s="588"/>
      <c r="F74" s="588"/>
      <c r="G74" s="588"/>
      <c r="H74" s="588"/>
      <c r="I74" s="588"/>
      <c r="J74" s="588"/>
      <c r="K74" s="588"/>
      <c r="L74" s="589"/>
      <c r="M74" s="590"/>
      <c r="N74" s="591"/>
      <c r="O74" s="591"/>
      <c r="P74" s="591"/>
      <c r="Q74" s="592"/>
      <c r="R74" s="593"/>
      <c r="S74" s="593"/>
      <c r="T74" s="593"/>
      <c r="U74" s="593"/>
      <c r="V74" s="593"/>
      <c r="W74" s="416"/>
      <c r="X74" s="4"/>
      <c r="Y74" s="5"/>
      <c r="Z74" s="409" t="str">
        <f>IFERROR(VLOOKUP(Y74, 【参考】数式用!$A$2:$B$50, 2, FALSE), "")</f>
        <v/>
      </c>
      <c r="AA74" s="410"/>
    </row>
    <row r="75" spans="1:27" ht="33.950000000000003" customHeight="1">
      <c r="A75" s="239"/>
      <c r="B75" s="411">
        <f t="shared" si="0"/>
        <v>37</v>
      </c>
      <c r="C75" s="587"/>
      <c r="D75" s="588"/>
      <c r="E75" s="588"/>
      <c r="F75" s="588"/>
      <c r="G75" s="588"/>
      <c r="H75" s="588"/>
      <c r="I75" s="588"/>
      <c r="J75" s="588"/>
      <c r="K75" s="588"/>
      <c r="L75" s="589"/>
      <c r="M75" s="590"/>
      <c r="N75" s="591"/>
      <c r="O75" s="591"/>
      <c r="P75" s="591"/>
      <c r="Q75" s="592"/>
      <c r="R75" s="593"/>
      <c r="S75" s="593"/>
      <c r="T75" s="593"/>
      <c r="U75" s="593"/>
      <c r="V75" s="593"/>
      <c r="W75" s="416"/>
      <c r="X75" s="4"/>
      <c r="Y75" s="5"/>
      <c r="Z75" s="409" t="str">
        <f>IFERROR(VLOOKUP(Y75, 【参考】数式用!$A$2:$B$50, 2, FALSE), "")</f>
        <v/>
      </c>
      <c r="AA75" s="410"/>
    </row>
    <row r="76" spans="1:27" ht="33.950000000000003" customHeight="1">
      <c r="A76" s="239"/>
      <c r="B76" s="411">
        <f t="shared" si="0"/>
        <v>38</v>
      </c>
      <c r="C76" s="587"/>
      <c r="D76" s="588"/>
      <c r="E76" s="588"/>
      <c r="F76" s="588"/>
      <c r="G76" s="588"/>
      <c r="H76" s="588"/>
      <c r="I76" s="588"/>
      <c r="J76" s="588"/>
      <c r="K76" s="588"/>
      <c r="L76" s="589"/>
      <c r="M76" s="590"/>
      <c r="N76" s="591"/>
      <c r="O76" s="591"/>
      <c r="P76" s="591"/>
      <c r="Q76" s="592"/>
      <c r="R76" s="593"/>
      <c r="S76" s="593"/>
      <c r="T76" s="593"/>
      <c r="U76" s="593"/>
      <c r="V76" s="593"/>
      <c r="W76" s="416"/>
      <c r="X76" s="4"/>
      <c r="Y76" s="5"/>
      <c r="Z76" s="409" t="str">
        <f>IFERROR(VLOOKUP(Y76, 【参考】数式用!$A$2:$B$50, 2, FALSE), "")</f>
        <v/>
      </c>
      <c r="AA76" s="410"/>
    </row>
    <row r="77" spans="1:27" ht="33.950000000000003" customHeight="1">
      <c r="A77" s="239"/>
      <c r="B77" s="411">
        <f t="shared" si="0"/>
        <v>39</v>
      </c>
      <c r="C77" s="587"/>
      <c r="D77" s="588"/>
      <c r="E77" s="588"/>
      <c r="F77" s="588"/>
      <c r="G77" s="588"/>
      <c r="H77" s="588"/>
      <c r="I77" s="588"/>
      <c r="J77" s="588"/>
      <c r="K77" s="588"/>
      <c r="L77" s="589"/>
      <c r="M77" s="590"/>
      <c r="N77" s="591"/>
      <c r="O77" s="591"/>
      <c r="P77" s="591"/>
      <c r="Q77" s="592"/>
      <c r="R77" s="593"/>
      <c r="S77" s="593"/>
      <c r="T77" s="593"/>
      <c r="U77" s="593"/>
      <c r="V77" s="593"/>
      <c r="W77" s="416"/>
      <c r="X77" s="4"/>
      <c r="Y77" s="5"/>
      <c r="Z77" s="409" t="str">
        <f>IFERROR(VLOOKUP(Y77, 【参考】数式用!$A$2:$B$50, 2, FALSE), "")</f>
        <v/>
      </c>
      <c r="AA77" s="410"/>
    </row>
    <row r="78" spans="1:27" ht="33.950000000000003" customHeight="1">
      <c r="A78" s="239"/>
      <c r="B78" s="411">
        <f t="shared" si="0"/>
        <v>40</v>
      </c>
      <c r="C78" s="587"/>
      <c r="D78" s="588"/>
      <c r="E78" s="588"/>
      <c r="F78" s="588"/>
      <c r="G78" s="588"/>
      <c r="H78" s="588"/>
      <c r="I78" s="588"/>
      <c r="J78" s="588"/>
      <c r="K78" s="588"/>
      <c r="L78" s="589"/>
      <c r="M78" s="590"/>
      <c r="N78" s="591"/>
      <c r="O78" s="591"/>
      <c r="P78" s="591"/>
      <c r="Q78" s="592"/>
      <c r="R78" s="593"/>
      <c r="S78" s="593"/>
      <c r="T78" s="593"/>
      <c r="U78" s="593"/>
      <c r="V78" s="593"/>
      <c r="W78" s="416"/>
      <c r="X78" s="4"/>
      <c r="Y78" s="5"/>
      <c r="Z78" s="409" t="str">
        <f>IFERROR(VLOOKUP(Y78, 【参考】数式用!$A$2:$B$50, 2, FALSE), "")</f>
        <v/>
      </c>
      <c r="AA78" s="410"/>
    </row>
    <row r="79" spans="1:27" ht="33.950000000000003" customHeight="1">
      <c r="A79" s="239"/>
      <c r="B79" s="411">
        <f t="shared" si="0"/>
        <v>41</v>
      </c>
      <c r="C79" s="587"/>
      <c r="D79" s="588"/>
      <c r="E79" s="588"/>
      <c r="F79" s="588"/>
      <c r="G79" s="588"/>
      <c r="H79" s="588"/>
      <c r="I79" s="588"/>
      <c r="J79" s="588"/>
      <c r="K79" s="588"/>
      <c r="L79" s="589"/>
      <c r="M79" s="590"/>
      <c r="N79" s="591"/>
      <c r="O79" s="591"/>
      <c r="P79" s="591"/>
      <c r="Q79" s="592"/>
      <c r="R79" s="593"/>
      <c r="S79" s="593"/>
      <c r="T79" s="593"/>
      <c r="U79" s="593"/>
      <c r="V79" s="593"/>
      <c r="W79" s="416"/>
      <c r="X79" s="4"/>
      <c r="Y79" s="5"/>
      <c r="Z79" s="409" t="str">
        <f>IFERROR(VLOOKUP(Y79, 【参考】数式用!$A$2:$B$50, 2, FALSE), "")</f>
        <v/>
      </c>
      <c r="AA79" s="410"/>
    </row>
    <row r="80" spans="1:27" ht="33.950000000000003" customHeight="1">
      <c r="A80" s="239"/>
      <c r="B80" s="411">
        <f t="shared" si="0"/>
        <v>42</v>
      </c>
      <c r="C80" s="587"/>
      <c r="D80" s="588"/>
      <c r="E80" s="588"/>
      <c r="F80" s="588"/>
      <c r="G80" s="588"/>
      <c r="H80" s="588"/>
      <c r="I80" s="588"/>
      <c r="J80" s="588"/>
      <c r="K80" s="588"/>
      <c r="L80" s="589"/>
      <c r="M80" s="590"/>
      <c r="N80" s="591"/>
      <c r="O80" s="591"/>
      <c r="P80" s="591"/>
      <c r="Q80" s="592"/>
      <c r="R80" s="593"/>
      <c r="S80" s="593"/>
      <c r="T80" s="593"/>
      <c r="U80" s="593"/>
      <c r="V80" s="593"/>
      <c r="W80" s="416"/>
      <c r="X80" s="4"/>
      <c r="Y80" s="5"/>
      <c r="Z80" s="409" t="str">
        <f>IFERROR(VLOOKUP(Y80, 【参考】数式用!$A$2:$B$50, 2, FALSE), "")</f>
        <v/>
      </c>
      <c r="AA80" s="410"/>
    </row>
    <row r="81" spans="1:27" ht="33.950000000000003" customHeight="1">
      <c r="A81" s="239"/>
      <c r="B81" s="411">
        <f t="shared" si="0"/>
        <v>43</v>
      </c>
      <c r="C81" s="587"/>
      <c r="D81" s="588"/>
      <c r="E81" s="588"/>
      <c r="F81" s="588"/>
      <c r="G81" s="588"/>
      <c r="H81" s="588"/>
      <c r="I81" s="588"/>
      <c r="J81" s="588"/>
      <c r="K81" s="588"/>
      <c r="L81" s="589"/>
      <c r="M81" s="590"/>
      <c r="N81" s="591"/>
      <c r="O81" s="591"/>
      <c r="P81" s="591"/>
      <c r="Q81" s="592"/>
      <c r="R81" s="593"/>
      <c r="S81" s="593"/>
      <c r="T81" s="593"/>
      <c r="U81" s="593"/>
      <c r="V81" s="593"/>
      <c r="W81" s="416"/>
      <c r="X81" s="4"/>
      <c r="Y81" s="5"/>
      <c r="Z81" s="409" t="str">
        <f>IFERROR(VLOOKUP(Y81, 【参考】数式用!$A$2:$B$50, 2, FALSE), "")</f>
        <v/>
      </c>
      <c r="AA81" s="410"/>
    </row>
    <row r="82" spans="1:27" ht="33.950000000000003" customHeight="1">
      <c r="A82" s="239"/>
      <c r="B82" s="411">
        <f t="shared" si="0"/>
        <v>44</v>
      </c>
      <c r="C82" s="587"/>
      <c r="D82" s="588"/>
      <c r="E82" s="588"/>
      <c r="F82" s="588"/>
      <c r="G82" s="588"/>
      <c r="H82" s="588"/>
      <c r="I82" s="588"/>
      <c r="J82" s="588"/>
      <c r="K82" s="588"/>
      <c r="L82" s="589"/>
      <c r="M82" s="590"/>
      <c r="N82" s="591"/>
      <c r="O82" s="591"/>
      <c r="P82" s="591"/>
      <c r="Q82" s="592"/>
      <c r="R82" s="593"/>
      <c r="S82" s="593"/>
      <c r="T82" s="593"/>
      <c r="U82" s="593"/>
      <c r="V82" s="593"/>
      <c r="W82" s="416"/>
      <c r="X82" s="4"/>
      <c r="Y82" s="5"/>
      <c r="Z82" s="409" t="str">
        <f>IFERROR(VLOOKUP(Y82, 【参考】数式用!$A$2:$B$50, 2, FALSE), "")</f>
        <v/>
      </c>
      <c r="AA82" s="410"/>
    </row>
    <row r="83" spans="1:27" ht="33.950000000000003" customHeight="1">
      <c r="A83" s="239"/>
      <c r="B83" s="411">
        <f t="shared" si="0"/>
        <v>45</v>
      </c>
      <c r="C83" s="587"/>
      <c r="D83" s="588"/>
      <c r="E83" s="588"/>
      <c r="F83" s="588"/>
      <c r="G83" s="588"/>
      <c r="H83" s="588"/>
      <c r="I83" s="588"/>
      <c r="J83" s="588"/>
      <c r="K83" s="588"/>
      <c r="L83" s="589"/>
      <c r="M83" s="590"/>
      <c r="N83" s="591"/>
      <c r="O83" s="591"/>
      <c r="P83" s="591"/>
      <c r="Q83" s="592"/>
      <c r="R83" s="593"/>
      <c r="S83" s="593"/>
      <c r="T83" s="593"/>
      <c r="U83" s="593"/>
      <c r="V83" s="593"/>
      <c r="W83" s="416"/>
      <c r="X83" s="4"/>
      <c r="Y83" s="5"/>
      <c r="Z83" s="409" t="str">
        <f>IFERROR(VLOOKUP(Y83, 【参考】数式用!$A$2:$B$50, 2, FALSE), "")</f>
        <v/>
      </c>
      <c r="AA83" s="410"/>
    </row>
    <row r="84" spans="1:27" ht="33.950000000000003" customHeight="1">
      <c r="A84" s="239"/>
      <c r="B84" s="411">
        <f t="shared" si="0"/>
        <v>46</v>
      </c>
      <c r="C84" s="587"/>
      <c r="D84" s="588"/>
      <c r="E84" s="588"/>
      <c r="F84" s="588"/>
      <c r="G84" s="588"/>
      <c r="H84" s="588"/>
      <c r="I84" s="588"/>
      <c r="J84" s="588"/>
      <c r="K84" s="588"/>
      <c r="L84" s="589"/>
      <c r="M84" s="590"/>
      <c r="N84" s="591"/>
      <c r="O84" s="591"/>
      <c r="P84" s="591"/>
      <c r="Q84" s="592"/>
      <c r="R84" s="593"/>
      <c r="S84" s="593"/>
      <c r="T84" s="593"/>
      <c r="U84" s="593"/>
      <c r="V84" s="593"/>
      <c r="W84" s="416"/>
      <c r="X84" s="4"/>
      <c r="Y84" s="5"/>
      <c r="Z84" s="409" t="str">
        <f>IFERROR(VLOOKUP(Y84, 【参考】数式用!$A$2:$B$50, 2, FALSE), "")</f>
        <v/>
      </c>
      <c r="AA84" s="410"/>
    </row>
    <row r="85" spans="1:27" ht="33.950000000000003" customHeight="1">
      <c r="A85" s="239"/>
      <c r="B85" s="411">
        <f t="shared" si="0"/>
        <v>47</v>
      </c>
      <c r="C85" s="587"/>
      <c r="D85" s="588"/>
      <c r="E85" s="588"/>
      <c r="F85" s="588"/>
      <c r="G85" s="588"/>
      <c r="H85" s="588"/>
      <c r="I85" s="588"/>
      <c r="J85" s="588"/>
      <c r="K85" s="588"/>
      <c r="L85" s="589"/>
      <c r="M85" s="590"/>
      <c r="N85" s="591"/>
      <c r="O85" s="591"/>
      <c r="P85" s="591"/>
      <c r="Q85" s="592"/>
      <c r="R85" s="593"/>
      <c r="S85" s="593"/>
      <c r="T85" s="593"/>
      <c r="U85" s="593"/>
      <c r="V85" s="593"/>
      <c r="W85" s="416"/>
      <c r="X85" s="4"/>
      <c r="Y85" s="5"/>
      <c r="Z85" s="409" t="str">
        <f>IFERROR(VLOOKUP(Y85, 【参考】数式用!$A$2:$B$50, 2, FALSE), "")</f>
        <v/>
      </c>
      <c r="AA85" s="410"/>
    </row>
    <row r="86" spans="1:27" ht="33.950000000000003" customHeight="1">
      <c r="A86" s="239"/>
      <c r="B86" s="411">
        <f t="shared" si="0"/>
        <v>48</v>
      </c>
      <c r="C86" s="587"/>
      <c r="D86" s="588"/>
      <c r="E86" s="588"/>
      <c r="F86" s="588"/>
      <c r="G86" s="588"/>
      <c r="H86" s="588"/>
      <c r="I86" s="588"/>
      <c r="J86" s="588"/>
      <c r="K86" s="588"/>
      <c r="L86" s="589"/>
      <c r="M86" s="611"/>
      <c r="N86" s="611"/>
      <c r="O86" s="611"/>
      <c r="P86" s="611"/>
      <c r="Q86" s="611"/>
      <c r="R86" s="590"/>
      <c r="S86" s="591"/>
      <c r="T86" s="591"/>
      <c r="U86" s="591"/>
      <c r="V86" s="592"/>
      <c r="W86" s="416"/>
      <c r="X86" s="4"/>
      <c r="Y86" s="5"/>
      <c r="Z86" s="409" t="str">
        <f>IFERROR(VLOOKUP(Y86, 【参考】数式用!$A$2:$B$50, 2, FALSE), "")</f>
        <v/>
      </c>
      <c r="AA86" s="410"/>
    </row>
    <row r="87" spans="1:27" ht="33.950000000000003" customHeight="1">
      <c r="A87" s="239"/>
      <c r="B87" s="411">
        <f t="shared" si="0"/>
        <v>49</v>
      </c>
      <c r="C87" s="587"/>
      <c r="D87" s="588"/>
      <c r="E87" s="588"/>
      <c r="F87" s="588"/>
      <c r="G87" s="588"/>
      <c r="H87" s="588"/>
      <c r="I87" s="588"/>
      <c r="J87" s="588"/>
      <c r="K87" s="588"/>
      <c r="L87" s="589"/>
      <c r="M87" s="611"/>
      <c r="N87" s="611"/>
      <c r="O87" s="611"/>
      <c r="P87" s="611"/>
      <c r="Q87" s="611"/>
      <c r="R87" s="590"/>
      <c r="S87" s="591"/>
      <c r="T87" s="591"/>
      <c r="U87" s="591"/>
      <c r="V87" s="592"/>
      <c r="W87" s="24"/>
      <c r="X87" s="4"/>
      <c r="Y87" s="5"/>
      <c r="Z87" s="409" t="str">
        <f>IFERROR(VLOOKUP(Y87, 【参考】数式用!$A$2:$B$50, 2, FALSE), "")</f>
        <v/>
      </c>
      <c r="AA87" s="410"/>
    </row>
    <row r="88" spans="1:27" ht="33.950000000000003" customHeight="1">
      <c r="A88" s="239"/>
      <c r="B88" s="411">
        <f t="shared" si="0"/>
        <v>50</v>
      </c>
      <c r="C88" s="587"/>
      <c r="D88" s="588"/>
      <c r="E88" s="588"/>
      <c r="F88" s="588"/>
      <c r="G88" s="588"/>
      <c r="H88" s="588"/>
      <c r="I88" s="588"/>
      <c r="J88" s="588"/>
      <c r="K88" s="588"/>
      <c r="L88" s="589"/>
      <c r="M88" s="611"/>
      <c r="N88" s="611"/>
      <c r="O88" s="611"/>
      <c r="P88" s="611"/>
      <c r="Q88" s="611"/>
      <c r="R88" s="590"/>
      <c r="S88" s="591"/>
      <c r="T88" s="591"/>
      <c r="U88" s="591"/>
      <c r="V88" s="592"/>
      <c r="W88" s="24"/>
      <c r="X88" s="4"/>
      <c r="Y88" s="5"/>
      <c r="Z88" s="409" t="str">
        <f>IFERROR(VLOOKUP(Y88, 【参考】数式用!$A$2:$B$50, 2, FALSE), "")</f>
        <v/>
      </c>
      <c r="AA88" s="410"/>
    </row>
    <row r="89" spans="1:27" ht="33.950000000000003" customHeight="1">
      <c r="A89" s="239"/>
      <c r="B89" s="411">
        <f t="shared" si="0"/>
        <v>51</v>
      </c>
      <c r="C89" s="587"/>
      <c r="D89" s="588"/>
      <c r="E89" s="588"/>
      <c r="F89" s="588"/>
      <c r="G89" s="588"/>
      <c r="H89" s="588"/>
      <c r="I89" s="588"/>
      <c r="J89" s="588"/>
      <c r="K89" s="588"/>
      <c r="L89" s="589"/>
      <c r="M89" s="611"/>
      <c r="N89" s="611"/>
      <c r="O89" s="611"/>
      <c r="P89" s="611"/>
      <c r="Q89" s="611"/>
      <c r="R89" s="590"/>
      <c r="S89" s="591"/>
      <c r="T89" s="591"/>
      <c r="U89" s="591"/>
      <c r="V89" s="592"/>
      <c r="W89" s="24"/>
      <c r="X89" s="4"/>
      <c r="Y89" s="5"/>
      <c r="Z89" s="409" t="str">
        <f>IFERROR(VLOOKUP(Y89, 【参考】数式用!$A$2:$B$50, 2, FALSE), "")</f>
        <v/>
      </c>
      <c r="AA89" s="410"/>
    </row>
    <row r="90" spans="1:27" ht="33.950000000000003" customHeight="1">
      <c r="A90" s="239"/>
      <c r="B90" s="411">
        <f t="shared" si="0"/>
        <v>52</v>
      </c>
      <c r="C90" s="587"/>
      <c r="D90" s="588"/>
      <c r="E90" s="588"/>
      <c r="F90" s="588"/>
      <c r="G90" s="588"/>
      <c r="H90" s="588"/>
      <c r="I90" s="588"/>
      <c r="J90" s="588"/>
      <c r="K90" s="588"/>
      <c r="L90" s="589"/>
      <c r="M90" s="611"/>
      <c r="N90" s="611"/>
      <c r="O90" s="611"/>
      <c r="P90" s="611"/>
      <c r="Q90" s="611"/>
      <c r="R90" s="590"/>
      <c r="S90" s="591"/>
      <c r="T90" s="591"/>
      <c r="U90" s="591"/>
      <c r="V90" s="592"/>
      <c r="W90" s="24"/>
      <c r="X90" s="4"/>
      <c r="Y90" s="5"/>
      <c r="Z90" s="409" t="str">
        <f>IFERROR(VLOOKUP(Y90, 【参考】数式用!$A$2:$B$50, 2, FALSE), "")</f>
        <v/>
      </c>
      <c r="AA90" s="410"/>
    </row>
    <row r="91" spans="1:27" ht="33.950000000000003" customHeight="1">
      <c r="A91" s="239"/>
      <c r="B91" s="411">
        <f t="shared" si="0"/>
        <v>53</v>
      </c>
      <c r="C91" s="587"/>
      <c r="D91" s="588"/>
      <c r="E91" s="588"/>
      <c r="F91" s="588"/>
      <c r="G91" s="588"/>
      <c r="H91" s="588"/>
      <c r="I91" s="588"/>
      <c r="J91" s="588"/>
      <c r="K91" s="588"/>
      <c r="L91" s="589"/>
      <c r="M91" s="611"/>
      <c r="N91" s="611"/>
      <c r="O91" s="611"/>
      <c r="P91" s="611"/>
      <c r="Q91" s="611"/>
      <c r="R91" s="590"/>
      <c r="S91" s="591"/>
      <c r="T91" s="591"/>
      <c r="U91" s="591"/>
      <c r="V91" s="592"/>
      <c r="W91" s="24"/>
      <c r="X91" s="4"/>
      <c r="Y91" s="5"/>
      <c r="Z91" s="409" t="str">
        <f>IFERROR(VLOOKUP(Y91, 【参考】数式用!$A$2:$B$50, 2, FALSE), "")</f>
        <v/>
      </c>
      <c r="AA91" s="410"/>
    </row>
    <row r="92" spans="1:27" ht="33.950000000000003" customHeight="1">
      <c r="A92" s="239"/>
      <c r="B92" s="411">
        <f t="shared" si="0"/>
        <v>54</v>
      </c>
      <c r="C92" s="587"/>
      <c r="D92" s="588"/>
      <c r="E92" s="588"/>
      <c r="F92" s="588"/>
      <c r="G92" s="588"/>
      <c r="H92" s="588"/>
      <c r="I92" s="588"/>
      <c r="J92" s="588"/>
      <c r="K92" s="588"/>
      <c r="L92" s="589"/>
      <c r="M92" s="611"/>
      <c r="N92" s="611"/>
      <c r="O92" s="611"/>
      <c r="P92" s="611"/>
      <c r="Q92" s="611"/>
      <c r="R92" s="590"/>
      <c r="S92" s="591"/>
      <c r="T92" s="591"/>
      <c r="U92" s="591"/>
      <c r="V92" s="592"/>
      <c r="W92" s="24"/>
      <c r="X92" s="4"/>
      <c r="Y92" s="5"/>
      <c r="Z92" s="409" t="str">
        <f>IFERROR(VLOOKUP(Y92, 【参考】数式用!$A$2:$B$50, 2, FALSE), "")</f>
        <v/>
      </c>
      <c r="AA92" s="410"/>
    </row>
    <row r="93" spans="1:27" ht="33.950000000000003" customHeight="1">
      <c r="A93" s="239"/>
      <c r="B93" s="411">
        <f t="shared" si="0"/>
        <v>55</v>
      </c>
      <c r="C93" s="587"/>
      <c r="D93" s="588"/>
      <c r="E93" s="588"/>
      <c r="F93" s="588"/>
      <c r="G93" s="588"/>
      <c r="H93" s="588"/>
      <c r="I93" s="588"/>
      <c r="J93" s="588"/>
      <c r="K93" s="588"/>
      <c r="L93" s="589"/>
      <c r="M93" s="611"/>
      <c r="N93" s="611"/>
      <c r="O93" s="611"/>
      <c r="P93" s="611"/>
      <c r="Q93" s="611"/>
      <c r="R93" s="590"/>
      <c r="S93" s="591"/>
      <c r="T93" s="591"/>
      <c r="U93" s="591"/>
      <c r="V93" s="592"/>
      <c r="W93" s="24"/>
      <c r="X93" s="4"/>
      <c r="Y93" s="5"/>
      <c r="Z93" s="409" t="str">
        <f>IFERROR(VLOOKUP(Y93, 【参考】数式用!$A$2:$B$50, 2, FALSE), "")</f>
        <v/>
      </c>
      <c r="AA93" s="410"/>
    </row>
    <row r="94" spans="1:27" ht="33.950000000000003" customHeight="1">
      <c r="A94" s="239"/>
      <c r="B94" s="411">
        <f t="shared" si="0"/>
        <v>56</v>
      </c>
      <c r="C94" s="587"/>
      <c r="D94" s="588"/>
      <c r="E94" s="588"/>
      <c r="F94" s="588"/>
      <c r="G94" s="588"/>
      <c r="H94" s="588"/>
      <c r="I94" s="588"/>
      <c r="J94" s="588"/>
      <c r="K94" s="588"/>
      <c r="L94" s="589"/>
      <c r="M94" s="611"/>
      <c r="N94" s="611"/>
      <c r="O94" s="611"/>
      <c r="P94" s="611"/>
      <c r="Q94" s="611"/>
      <c r="R94" s="590"/>
      <c r="S94" s="591"/>
      <c r="T94" s="591"/>
      <c r="U94" s="591"/>
      <c r="V94" s="592"/>
      <c r="W94" s="24"/>
      <c r="X94" s="4"/>
      <c r="Y94" s="5"/>
      <c r="Z94" s="409" t="str">
        <f>IFERROR(VLOOKUP(Y94, 【参考】数式用!$A$2:$B$50, 2, FALSE), "")</f>
        <v/>
      </c>
      <c r="AA94" s="410"/>
    </row>
    <row r="95" spans="1:27" ht="33.950000000000003" customHeight="1">
      <c r="A95" s="239"/>
      <c r="B95" s="411">
        <f t="shared" si="0"/>
        <v>57</v>
      </c>
      <c r="C95" s="587"/>
      <c r="D95" s="588"/>
      <c r="E95" s="588"/>
      <c r="F95" s="588"/>
      <c r="G95" s="588"/>
      <c r="H95" s="588"/>
      <c r="I95" s="588"/>
      <c r="J95" s="588"/>
      <c r="K95" s="588"/>
      <c r="L95" s="589"/>
      <c r="M95" s="611"/>
      <c r="N95" s="611"/>
      <c r="O95" s="611"/>
      <c r="P95" s="611"/>
      <c r="Q95" s="611"/>
      <c r="R95" s="590"/>
      <c r="S95" s="591"/>
      <c r="T95" s="591"/>
      <c r="U95" s="591"/>
      <c r="V95" s="592"/>
      <c r="W95" s="24"/>
      <c r="X95" s="4"/>
      <c r="Y95" s="5"/>
      <c r="Z95" s="409" t="str">
        <f>IFERROR(VLOOKUP(Y95, 【参考】数式用!$A$2:$B$50, 2, FALSE), "")</f>
        <v/>
      </c>
      <c r="AA95" s="410"/>
    </row>
    <row r="96" spans="1:27" ht="33.950000000000003" customHeight="1">
      <c r="A96" s="239"/>
      <c r="B96" s="411">
        <f t="shared" si="0"/>
        <v>58</v>
      </c>
      <c r="C96" s="587"/>
      <c r="D96" s="588"/>
      <c r="E96" s="588"/>
      <c r="F96" s="588"/>
      <c r="G96" s="588"/>
      <c r="H96" s="588"/>
      <c r="I96" s="588"/>
      <c r="J96" s="588"/>
      <c r="K96" s="588"/>
      <c r="L96" s="589"/>
      <c r="M96" s="611"/>
      <c r="N96" s="611"/>
      <c r="O96" s="611"/>
      <c r="P96" s="611"/>
      <c r="Q96" s="611"/>
      <c r="R96" s="590"/>
      <c r="S96" s="591"/>
      <c r="T96" s="591"/>
      <c r="U96" s="591"/>
      <c r="V96" s="592"/>
      <c r="W96" s="24"/>
      <c r="X96" s="4"/>
      <c r="Y96" s="5"/>
      <c r="Z96" s="409" t="str">
        <f>IFERROR(VLOOKUP(Y96, 【参考】数式用!$A$2:$B$50, 2, FALSE), "")</f>
        <v/>
      </c>
      <c r="AA96" s="410"/>
    </row>
    <row r="97" spans="1:27" ht="33.950000000000003" customHeight="1">
      <c r="A97" s="239"/>
      <c r="B97" s="411">
        <f t="shared" si="0"/>
        <v>59</v>
      </c>
      <c r="C97" s="587"/>
      <c r="D97" s="588"/>
      <c r="E97" s="588"/>
      <c r="F97" s="588"/>
      <c r="G97" s="588"/>
      <c r="H97" s="588"/>
      <c r="I97" s="588"/>
      <c r="J97" s="588"/>
      <c r="K97" s="588"/>
      <c r="L97" s="589"/>
      <c r="M97" s="611"/>
      <c r="N97" s="611"/>
      <c r="O97" s="611"/>
      <c r="P97" s="611"/>
      <c r="Q97" s="611"/>
      <c r="R97" s="590"/>
      <c r="S97" s="591"/>
      <c r="T97" s="591"/>
      <c r="U97" s="591"/>
      <c r="V97" s="592"/>
      <c r="W97" s="24"/>
      <c r="X97" s="4"/>
      <c r="Y97" s="5"/>
      <c r="Z97" s="409" t="str">
        <f>IFERROR(VLOOKUP(Y97, 【参考】数式用!$A$2:$B$50, 2, FALSE), "")</f>
        <v/>
      </c>
      <c r="AA97" s="410"/>
    </row>
    <row r="98" spans="1:27" ht="33.950000000000003" customHeight="1">
      <c r="A98" s="239"/>
      <c r="B98" s="411">
        <f t="shared" si="0"/>
        <v>60</v>
      </c>
      <c r="C98" s="587"/>
      <c r="D98" s="588"/>
      <c r="E98" s="588"/>
      <c r="F98" s="588"/>
      <c r="G98" s="588"/>
      <c r="H98" s="588"/>
      <c r="I98" s="588"/>
      <c r="J98" s="588"/>
      <c r="K98" s="588"/>
      <c r="L98" s="589"/>
      <c r="M98" s="611"/>
      <c r="N98" s="611"/>
      <c r="O98" s="611"/>
      <c r="P98" s="611"/>
      <c r="Q98" s="611"/>
      <c r="R98" s="590"/>
      <c r="S98" s="591"/>
      <c r="T98" s="591"/>
      <c r="U98" s="591"/>
      <c r="V98" s="592"/>
      <c r="W98" s="24"/>
      <c r="X98" s="4"/>
      <c r="Y98" s="5"/>
      <c r="Z98" s="409" t="str">
        <f>IFERROR(VLOOKUP(Y98, 【参考】数式用!$A$2:$B$50, 2, FALSE), "")</f>
        <v/>
      </c>
      <c r="AA98" s="410"/>
    </row>
    <row r="99" spans="1:27" ht="33.950000000000003" customHeight="1">
      <c r="A99" s="239"/>
      <c r="B99" s="411">
        <f t="shared" si="0"/>
        <v>61</v>
      </c>
      <c r="C99" s="587"/>
      <c r="D99" s="588"/>
      <c r="E99" s="588"/>
      <c r="F99" s="588"/>
      <c r="G99" s="588"/>
      <c r="H99" s="588"/>
      <c r="I99" s="588"/>
      <c r="J99" s="588"/>
      <c r="K99" s="588"/>
      <c r="L99" s="589"/>
      <c r="M99" s="611"/>
      <c r="N99" s="611"/>
      <c r="O99" s="611"/>
      <c r="P99" s="611"/>
      <c r="Q99" s="611"/>
      <c r="R99" s="590"/>
      <c r="S99" s="591"/>
      <c r="T99" s="591"/>
      <c r="U99" s="591"/>
      <c r="V99" s="592"/>
      <c r="W99" s="24"/>
      <c r="X99" s="4"/>
      <c r="Y99" s="5"/>
      <c r="Z99" s="409" t="str">
        <f>IFERROR(VLOOKUP(Y99, 【参考】数式用!$A$2:$B$50, 2, FALSE), "")</f>
        <v/>
      </c>
      <c r="AA99" s="410"/>
    </row>
    <row r="100" spans="1:27" ht="33.950000000000003" customHeight="1">
      <c r="A100" s="239"/>
      <c r="B100" s="411">
        <f t="shared" si="0"/>
        <v>62</v>
      </c>
      <c r="C100" s="587"/>
      <c r="D100" s="588"/>
      <c r="E100" s="588"/>
      <c r="F100" s="588"/>
      <c r="G100" s="588"/>
      <c r="H100" s="588"/>
      <c r="I100" s="588"/>
      <c r="J100" s="588"/>
      <c r="K100" s="588"/>
      <c r="L100" s="589"/>
      <c r="M100" s="611"/>
      <c r="N100" s="611"/>
      <c r="O100" s="611"/>
      <c r="P100" s="611"/>
      <c r="Q100" s="611"/>
      <c r="R100" s="590"/>
      <c r="S100" s="591"/>
      <c r="T100" s="591"/>
      <c r="U100" s="591"/>
      <c r="V100" s="592"/>
      <c r="W100" s="24"/>
      <c r="X100" s="4"/>
      <c r="Y100" s="5"/>
      <c r="Z100" s="409" t="str">
        <f>IFERROR(VLOOKUP(Y100, 【参考】数式用!$A$2:$B$50, 2, FALSE), "")</f>
        <v/>
      </c>
      <c r="AA100" s="410"/>
    </row>
    <row r="101" spans="1:27" ht="33.950000000000003" customHeight="1">
      <c r="A101" s="239"/>
      <c r="B101" s="411">
        <f t="shared" si="0"/>
        <v>63</v>
      </c>
      <c r="C101" s="587"/>
      <c r="D101" s="588"/>
      <c r="E101" s="588"/>
      <c r="F101" s="588"/>
      <c r="G101" s="588"/>
      <c r="H101" s="588"/>
      <c r="I101" s="588"/>
      <c r="J101" s="588"/>
      <c r="K101" s="588"/>
      <c r="L101" s="589"/>
      <c r="M101" s="611"/>
      <c r="N101" s="611"/>
      <c r="O101" s="611"/>
      <c r="P101" s="611"/>
      <c r="Q101" s="611"/>
      <c r="R101" s="590"/>
      <c r="S101" s="591"/>
      <c r="T101" s="591"/>
      <c r="U101" s="591"/>
      <c r="V101" s="592"/>
      <c r="W101" s="24"/>
      <c r="X101" s="4"/>
      <c r="Y101" s="5"/>
      <c r="Z101" s="409" t="str">
        <f>IFERROR(VLOOKUP(Y101, 【参考】数式用!$A$2:$B$50, 2, FALSE), "")</f>
        <v/>
      </c>
      <c r="AA101" s="410"/>
    </row>
    <row r="102" spans="1:27" ht="33.950000000000003" customHeight="1">
      <c r="A102" s="239"/>
      <c r="B102" s="411">
        <f t="shared" si="0"/>
        <v>64</v>
      </c>
      <c r="C102" s="587"/>
      <c r="D102" s="588"/>
      <c r="E102" s="588"/>
      <c r="F102" s="588"/>
      <c r="G102" s="588"/>
      <c r="H102" s="588"/>
      <c r="I102" s="588"/>
      <c r="J102" s="588"/>
      <c r="K102" s="588"/>
      <c r="L102" s="589"/>
      <c r="M102" s="611"/>
      <c r="N102" s="611"/>
      <c r="O102" s="611"/>
      <c r="P102" s="611"/>
      <c r="Q102" s="611"/>
      <c r="R102" s="590"/>
      <c r="S102" s="591"/>
      <c r="T102" s="591"/>
      <c r="U102" s="591"/>
      <c r="V102" s="592"/>
      <c r="W102" s="24"/>
      <c r="X102" s="4"/>
      <c r="Y102" s="5"/>
      <c r="Z102" s="409" t="str">
        <f>IFERROR(VLOOKUP(Y102, 【参考】数式用!$A$2:$B$50, 2, FALSE), "")</f>
        <v/>
      </c>
      <c r="AA102" s="410"/>
    </row>
    <row r="103" spans="1:27" ht="33.950000000000003" customHeight="1">
      <c r="A103" s="239"/>
      <c r="B103" s="411">
        <f t="shared" si="0"/>
        <v>65</v>
      </c>
      <c r="C103" s="587"/>
      <c r="D103" s="588"/>
      <c r="E103" s="588"/>
      <c r="F103" s="588"/>
      <c r="G103" s="588"/>
      <c r="H103" s="588"/>
      <c r="I103" s="588"/>
      <c r="J103" s="588"/>
      <c r="K103" s="588"/>
      <c r="L103" s="589"/>
      <c r="M103" s="611"/>
      <c r="N103" s="611"/>
      <c r="O103" s="611"/>
      <c r="P103" s="611"/>
      <c r="Q103" s="611"/>
      <c r="R103" s="590"/>
      <c r="S103" s="591"/>
      <c r="T103" s="591"/>
      <c r="U103" s="591"/>
      <c r="V103" s="592"/>
      <c r="W103" s="24"/>
      <c r="X103" s="4"/>
      <c r="Y103" s="5"/>
      <c r="Z103" s="409" t="str">
        <f>IFERROR(VLOOKUP(Y103, 【参考】数式用!$A$2:$B$50, 2, FALSE), "")</f>
        <v/>
      </c>
      <c r="AA103" s="410"/>
    </row>
    <row r="104" spans="1:27" ht="33.950000000000003" customHeight="1">
      <c r="A104" s="239"/>
      <c r="B104" s="411">
        <f t="shared" si="0"/>
        <v>66</v>
      </c>
      <c r="C104" s="587"/>
      <c r="D104" s="588"/>
      <c r="E104" s="588"/>
      <c r="F104" s="588"/>
      <c r="G104" s="588"/>
      <c r="H104" s="588"/>
      <c r="I104" s="588"/>
      <c r="J104" s="588"/>
      <c r="K104" s="588"/>
      <c r="L104" s="589"/>
      <c r="M104" s="611"/>
      <c r="N104" s="611"/>
      <c r="O104" s="611"/>
      <c r="P104" s="611"/>
      <c r="Q104" s="611"/>
      <c r="R104" s="590"/>
      <c r="S104" s="591"/>
      <c r="T104" s="591"/>
      <c r="U104" s="591"/>
      <c r="V104" s="592"/>
      <c r="W104" s="24"/>
      <c r="X104" s="4"/>
      <c r="Y104" s="5"/>
      <c r="Z104" s="409" t="str">
        <f>IFERROR(VLOOKUP(Y104, 【参考】数式用!$A$2:$B$50, 2, FALSE), "")</f>
        <v/>
      </c>
      <c r="AA104" s="410"/>
    </row>
    <row r="105" spans="1:27" ht="33.950000000000003" customHeight="1">
      <c r="A105" s="239"/>
      <c r="B105" s="411">
        <f t="shared" ref="B105:B138" si="1">B104+1</f>
        <v>67</v>
      </c>
      <c r="C105" s="587"/>
      <c r="D105" s="588"/>
      <c r="E105" s="588"/>
      <c r="F105" s="588"/>
      <c r="G105" s="588"/>
      <c r="H105" s="588"/>
      <c r="I105" s="588"/>
      <c r="J105" s="588"/>
      <c r="K105" s="588"/>
      <c r="L105" s="589"/>
      <c r="M105" s="611"/>
      <c r="N105" s="611"/>
      <c r="O105" s="611"/>
      <c r="P105" s="611"/>
      <c r="Q105" s="611"/>
      <c r="R105" s="590"/>
      <c r="S105" s="591"/>
      <c r="T105" s="591"/>
      <c r="U105" s="591"/>
      <c r="V105" s="592"/>
      <c r="W105" s="24"/>
      <c r="X105" s="4"/>
      <c r="Y105" s="5"/>
      <c r="Z105" s="409" t="str">
        <f>IFERROR(VLOOKUP(Y105, 【参考】数式用!$A$2:$B$50, 2, FALSE), "")</f>
        <v/>
      </c>
      <c r="AA105" s="410"/>
    </row>
    <row r="106" spans="1:27" ht="33.950000000000003" customHeight="1">
      <c r="A106" s="239"/>
      <c r="B106" s="411">
        <f t="shared" si="1"/>
        <v>68</v>
      </c>
      <c r="C106" s="587"/>
      <c r="D106" s="588"/>
      <c r="E106" s="588"/>
      <c r="F106" s="588"/>
      <c r="G106" s="588"/>
      <c r="H106" s="588"/>
      <c r="I106" s="588"/>
      <c r="J106" s="588"/>
      <c r="K106" s="588"/>
      <c r="L106" s="589"/>
      <c r="M106" s="611"/>
      <c r="N106" s="611"/>
      <c r="O106" s="611"/>
      <c r="P106" s="611"/>
      <c r="Q106" s="611"/>
      <c r="R106" s="590"/>
      <c r="S106" s="591"/>
      <c r="T106" s="591"/>
      <c r="U106" s="591"/>
      <c r="V106" s="592"/>
      <c r="W106" s="24"/>
      <c r="X106" s="4"/>
      <c r="Y106" s="5"/>
      <c r="Z106" s="409" t="str">
        <f>IFERROR(VLOOKUP(Y106, 【参考】数式用!$A$2:$B$50, 2, FALSE), "")</f>
        <v/>
      </c>
      <c r="AA106" s="410"/>
    </row>
    <row r="107" spans="1:27" ht="33.950000000000003" customHeight="1">
      <c r="A107" s="239"/>
      <c r="B107" s="411">
        <f t="shared" si="1"/>
        <v>69</v>
      </c>
      <c r="C107" s="587"/>
      <c r="D107" s="588"/>
      <c r="E107" s="588"/>
      <c r="F107" s="588"/>
      <c r="G107" s="588"/>
      <c r="H107" s="588"/>
      <c r="I107" s="588"/>
      <c r="J107" s="588"/>
      <c r="K107" s="588"/>
      <c r="L107" s="589"/>
      <c r="M107" s="611"/>
      <c r="N107" s="611"/>
      <c r="O107" s="611"/>
      <c r="P107" s="611"/>
      <c r="Q107" s="611"/>
      <c r="R107" s="590"/>
      <c r="S107" s="591"/>
      <c r="T107" s="591"/>
      <c r="U107" s="591"/>
      <c r="V107" s="592"/>
      <c r="W107" s="24"/>
      <c r="X107" s="4"/>
      <c r="Y107" s="5"/>
      <c r="Z107" s="409" t="str">
        <f>IFERROR(VLOOKUP(Y107, 【参考】数式用!$A$2:$B$50, 2, FALSE), "")</f>
        <v/>
      </c>
      <c r="AA107" s="410"/>
    </row>
    <row r="108" spans="1:27" ht="33.950000000000003" customHeight="1">
      <c r="A108" s="239"/>
      <c r="B108" s="411">
        <f t="shared" si="1"/>
        <v>70</v>
      </c>
      <c r="C108" s="587"/>
      <c r="D108" s="588"/>
      <c r="E108" s="588"/>
      <c r="F108" s="588"/>
      <c r="G108" s="588"/>
      <c r="H108" s="588"/>
      <c r="I108" s="588"/>
      <c r="J108" s="588"/>
      <c r="K108" s="588"/>
      <c r="L108" s="589"/>
      <c r="M108" s="611"/>
      <c r="N108" s="611"/>
      <c r="O108" s="611"/>
      <c r="P108" s="611"/>
      <c r="Q108" s="611"/>
      <c r="R108" s="590"/>
      <c r="S108" s="591"/>
      <c r="T108" s="591"/>
      <c r="U108" s="591"/>
      <c r="V108" s="592"/>
      <c r="W108" s="24"/>
      <c r="X108" s="4"/>
      <c r="Y108" s="5"/>
      <c r="Z108" s="409" t="str">
        <f>IFERROR(VLOOKUP(Y108, 【参考】数式用!$A$2:$B$50, 2, FALSE), "")</f>
        <v/>
      </c>
      <c r="AA108" s="410"/>
    </row>
    <row r="109" spans="1:27" ht="33.950000000000003" customHeight="1">
      <c r="A109" s="239"/>
      <c r="B109" s="411">
        <f t="shared" si="1"/>
        <v>71</v>
      </c>
      <c r="C109" s="587"/>
      <c r="D109" s="588"/>
      <c r="E109" s="588"/>
      <c r="F109" s="588"/>
      <c r="G109" s="588"/>
      <c r="H109" s="588"/>
      <c r="I109" s="588"/>
      <c r="J109" s="588"/>
      <c r="K109" s="588"/>
      <c r="L109" s="589"/>
      <c r="M109" s="611"/>
      <c r="N109" s="611"/>
      <c r="O109" s="611"/>
      <c r="P109" s="611"/>
      <c r="Q109" s="611"/>
      <c r="R109" s="590"/>
      <c r="S109" s="591"/>
      <c r="T109" s="591"/>
      <c r="U109" s="591"/>
      <c r="V109" s="592"/>
      <c r="W109" s="24"/>
      <c r="X109" s="4"/>
      <c r="Y109" s="5"/>
      <c r="Z109" s="409" t="str">
        <f>IFERROR(VLOOKUP(Y109, 【参考】数式用!$A$2:$B$50, 2, FALSE), "")</f>
        <v/>
      </c>
      <c r="AA109" s="410"/>
    </row>
    <row r="110" spans="1:27" ht="33.950000000000003" customHeight="1">
      <c r="A110" s="239"/>
      <c r="B110" s="411">
        <f t="shared" si="1"/>
        <v>72</v>
      </c>
      <c r="C110" s="587"/>
      <c r="D110" s="588"/>
      <c r="E110" s="588"/>
      <c r="F110" s="588"/>
      <c r="G110" s="588"/>
      <c r="H110" s="588"/>
      <c r="I110" s="588"/>
      <c r="J110" s="588"/>
      <c r="K110" s="588"/>
      <c r="L110" s="589"/>
      <c r="M110" s="611"/>
      <c r="N110" s="611"/>
      <c r="O110" s="611"/>
      <c r="P110" s="611"/>
      <c r="Q110" s="611"/>
      <c r="R110" s="590"/>
      <c r="S110" s="591"/>
      <c r="T110" s="591"/>
      <c r="U110" s="591"/>
      <c r="V110" s="592"/>
      <c r="W110" s="24"/>
      <c r="X110" s="4"/>
      <c r="Y110" s="5"/>
      <c r="Z110" s="409" t="str">
        <f>IFERROR(VLOOKUP(Y110, 【参考】数式用!$A$2:$B$50, 2, FALSE), "")</f>
        <v/>
      </c>
      <c r="AA110" s="410"/>
    </row>
    <row r="111" spans="1:27" ht="33.950000000000003" customHeight="1">
      <c r="A111" s="239"/>
      <c r="B111" s="411">
        <f t="shared" si="1"/>
        <v>73</v>
      </c>
      <c r="C111" s="587"/>
      <c r="D111" s="588"/>
      <c r="E111" s="588"/>
      <c r="F111" s="588"/>
      <c r="G111" s="588"/>
      <c r="H111" s="588"/>
      <c r="I111" s="588"/>
      <c r="J111" s="588"/>
      <c r="K111" s="588"/>
      <c r="L111" s="589"/>
      <c r="M111" s="611"/>
      <c r="N111" s="611"/>
      <c r="O111" s="611"/>
      <c r="P111" s="611"/>
      <c r="Q111" s="611"/>
      <c r="R111" s="590"/>
      <c r="S111" s="591"/>
      <c r="T111" s="591"/>
      <c r="U111" s="591"/>
      <c r="V111" s="592"/>
      <c r="W111" s="24"/>
      <c r="X111" s="4"/>
      <c r="Y111" s="5"/>
      <c r="Z111" s="409" t="str">
        <f>IFERROR(VLOOKUP(Y111, 【参考】数式用!$A$2:$B$50, 2, FALSE), "")</f>
        <v/>
      </c>
      <c r="AA111" s="410"/>
    </row>
    <row r="112" spans="1:27" ht="33.950000000000003" customHeight="1">
      <c r="A112" s="239"/>
      <c r="B112" s="411">
        <f t="shared" si="1"/>
        <v>74</v>
      </c>
      <c r="C112" s="587"/>
      <c r="D112" s="588"/>
      <c r="E112" s="588"/>
      <c r="F112" s="588"/>
      <c r="G112" s="588"/>
      <c r="H112" s="588"/>
      <c r="I112" s="588"/>
      <c r="J112" s="588"/>
      <c r="K112" s="588"/>
      <c r="L112" s="589"/>
      <c r="M112" s="611"/>
      <c r="N112" s="611"/>
      <c r="O112" s="611"/>
      <c r="P112" s="611"/>
      <c r="Q112" s="611"/>
      <c r="R112" s="590"/>
      <c r="S112" s="591"/>
      <c r="T112" s="591"/>
      <c r="U112" s="591"/>
      <c r="V112" s="592"/>
      <c r="W112" s="24"/>
      <c r="X112" s="4"/>
      <c r="Y112" s="5"/>
      <c r="Z112" s="409" t="str">
        <f>IFERROR(VLOOKUP(Y112, 【参考】数式用!$A$2:$B$50, 2, FALSE), "")</f>
        <v/>
      </c>
      <c r="AA112" s="410"/>
    </row>
    <row r="113" spans="1:27" ht="33.950000000000003" customHeight="1">
      <c r="A113" s="239"/>
      <c r="B113" s="411">
        <f t="shared" si="1"/>
        <v>75</v>
      </c>
      <c r="C113" s="587"/>
      <c r="D113" s="588"/>
      <c r="E113" s="588"/>
      <c r="F113" s="588"/>
      <c r="G113" s="588"/>
      <c r="H113" s="588"/>
      <c r="I113" s="588"/>
      <c r="J113" s="588"/>
      <c r="K113" s="588"/>
      <c r="L113" s="589"/>
      <c r="M113" s="611"/>
      <c r="N113" s="611"/>
      <c r="O113" s="611"/>
      <c r="P113" s="611"/>
      <c r="Q113" s="611"/>
      <c r="R113" s="590"/>
      <c r="S113" s="591"/>
      <c r="T113" s="591"/>
      <c r="U113" s="591"/>
      <c r="V113" s="592"/>
      <c r="W113" s="24"/>
      <c r="X113" s="4"/>
      <c r="Y113" s="5"/>
      <c r="Z113" s="409" t="str">
        <f>IFERROR(VLOOKUP(Y113, 【参考】数式用!$A$2:$B$50, 2, FALSE), "")</f>
        <v/>
      </c>
      <c r="AA113" s="410"/>
    </row>
    <row r="114" spans="1:27" ht="33.950000000000003" customHeight="1">
      <c r="A114" s="239"/>
      <c r="B114" s="411">
        <f t="shared" si="1"/>
        <v>76</v>
      </c>
      <c r="C114" s="587"/>
      <c r="D114" s="588"/>
      <c r="E114" s="588"/>
      <c r="F114" s="588"/>
      <c r="G114" s="588"/>
      <c r="H114" s="588"/>
      <c r="I114" s="588"/>
      <c r="J114" s="588"/>
      <c r="K114" s="588"/>
      <c r="L114" s="589"/>
      <c r="M114" s="611"/>
      <c r="N114" s="611"/>
      <c r="O114" s="611"/>
      <c r="P114" s="611"/>
      <c r="Q114" s="611"/>
      <c r="R114" s="590"/>
      <c r="S114" s="591"/>
      <c r="T114" s="591"/>
      <c r="U114" s="591"/>
      <c r="V114" s="592"/>
      <c r="W114" s="24"/>
      <c r="X114" s="4"/>
      <c r="Y114" s="5"/>
      <c r="Z114" s="409" t="str">
        <f>IFERROR(VLOOKUP(Y114, 【参考】数式用!$A$2:$B$50, 2, FALSE), "")</f>
        <v/>
      </c>
      <c r="AA114" s="410"/>
    </row>
    <row r="115" spans="1:27" ht="33.950000000000003" customHeight="1">
      <c r="A115" s="239"/>
      <c r="B115" s="411">
        <f t="shared" si="1"/>
        <v>77</v>
      </c>
      <c r="C115" s="587"/>
      <c r="D115" s="588"/>
      <c r="E115" s="588"/>
      <c r="F115" s="588"/>
      <c r="G115" s="588"/>
      <c r="H115" s="588"/>
      <c r="I115" s="588"/>
      <c r="J115" s="588"/>
      <c r="K115" s="588"/>
      <c r="L115" s="589"/>
      <c r="M115" s="611"/>
      <c r="N115" s="611"/>
      <c r="O115" s="611"/>
      <c r="P115" s="611"/>
      <c r="Q115" s="611"/>
      <c r="R115" s="590"/>
      <c r="S115" s="591"/>
      <c r="T115" s="591"/>
      <c r="U115" s="591"/>
      <c r="V115" s="592"/>
      <c r="W115" s="24"/>
      <c r="X115" s="4"/>
      <c r="Y115" s="5"/>
      <c r="Z115" s="409" t="str">
        <f>IFERROR(VLOOKUP(Y115, 【参考】数式用!$A$2:$B$50, 2, FALSE), "")</f>
        <v/>
      </c>
      <c r="AA115" s="410"/>
    </row>
    <row r="116" spans="1:27" ht="33.950000000000003" customHeight="1">
      <c r="A116" s="239"/>
      <c r="B116" s="411">
        <f t="shared" si="1"/>
        <v>78</v>
      </c>
      <c r="C116" s="587"/>
      <c r="D116" s="588"/>
      <c r="E116" s="588"/>
      <c r="F116" s="588"/>
      <c r="G116" s="588"/>
      <c r="H116" s="588"/>
      <c r="I116" s="588"/>
      <c r="J116" s="588"/>
      <c r="K116" s="588"/>
      <c r="L116" s="589"/>
      <c r="M116" s="611"/>
      <c r="N116" s="611"/>
      <c r="O116" s="611"/>
      <c r="P116" s="611"/>
      <c r="Q116" s="611"/>
      <c r="R116" s="590"/>
      <c r="S116" s="591"/>
      <c r="T116" s="591"/>
      <c r="U116" s="591"/>
      <c r="V116" s="592"/>
      <c r="W116" s="24"/>
      <c r="X116" s="4"/>
      <c r="Y116" s="5"/>
      <c r="Z116" s="409" t="str">
        <f>IFERROR(VLOOKUP(Y116, 【参考】数式用!$A$2:$B$50, 2, FALSE), "")</f>
        <v/>
      </c>
      <c r="AA116" s="410"/>
    </row>
    <row r="117" spans="1:27" ht="33.950000000000003" customHeight="1">
      <c r="A117" s="239"/>
      <c r="B117" s="411">
        <f t="shared" si="1"/>
        <v>79</v>
      </c>
      <c r="C117" s="587"/>
      <c r="D117" s="588"/>
      <c r="E117" s="588"/>
      <c r="F117" s="588"/>
      <c r="G117" s="588"/>
      <c r="H117" s="588"/>
      <c r="I117" s="588"/>
      <c r="J117" s="588"/>
      <c r="K117" s="588"/>
      <c r="L117" s="589"/>
      <c r="M117" s="611"/>
      <c r="N117" s="611"/>
      <c r="O117" s="611"/>
      <c r="P117" s="611"/>
      <c r="Q117" s="611"/>
      <c r="R117" s="590"/>
      <c r="S117" s="591"/>
      <c r="T117" s="591"/>
      <c r="U117" s="591"/>
      <c r="V117" s="592"/>
      <c r="W117" s="24"/>
      <c r="X117" s="4"/>
      <c r="Y117" s="5"/>
      <c r="Z117" s="409" t="str">
        <f>IFERROR(VLOOKUP(Y117, 【参考】数式用!$A$2:$B$50, 2, FALSE), "")</f>
        <v/>
      </c>
      <c r="AA117" s="410"/>
    </row>
    <row r="118" spans="1:27" ht="33.950000000000003" customHeight="1">
      <c r="A118" s="239"/>
      <c r="B118" s="411">
        <f t="shared" si="1"/>
        <v>80</v>
      </c>
      <c r="C118" s="587"/>
      <c r="D118" s="588"/>
      <c r="E118" s="588"/>
      <c r="F118" s="588"/>
      <c r="G118" s="588"/>
      <c r="H118" s="588"/>
      <c r="I118" s="588"/>
      <c r="J118" s="588"/>
      <c r="K118" s="588"/>
      <c r="L118" s="589"/>
      <c r="M118" s="611"/>
      <c r="N118" s="611"/>
      <c r="O118" s="611"/>
      <c r="P118" s="611"/>
      <c r="Q118" s="611"/>
      <c r="R118" s="590"/>
      <c r="S118" s="591"/>
      <c r="T118" s="591"/>
      <c r="U118" s="591"/>
      <c r="V118" s="592"/>
      <c r="W118" s="24"/>
      <c r="X118" s="4"/>
      <c r="Y118" s="5"/>
      <c r="Z118" s="409" t="str">
        <f>IFERROR(VLOOKUP(Y118, 【参考】数式用!$A$2:$B$50, 2, FALSE), "")</f>
        <v/>
      </c>
      <c r="AA118" s="410"/>
    </row>
    <row r="119" spans="1:27" ht="33.950000000000003" customHeight="1">
      <c r="A119" s="239"/>
      <c r="B119" s="411">
        <f t="shared" si="1"/>
        <v>81</v>
      </c>
      <c r="C119" s="587"/>
      <c r="D119" s="588"/>
      <c r="E119" s="588"/>
      <c r="F119" s="588"/>
      <c r="G119" s="588"/>
      <c r="H119" s="588"/>
      <c r="I119" s="588"/>
      <c r="J119" s="588"/>
      <c r="K119" s="588"/>
      <c r="L119" s="589"/>
      <c r="M119" s="611"/>
      <c r="N119" s="611"/>
      <c r="O119" s="611"/>
      <c r="P119" s="611"/>
      <c r="Q119" s="611"/>
      <c r="R119" s="590"/>
      <c r="S119" s="591"/>
      <c r="T119" s="591"/>
      <c r="U119" s="591"/>
      <c r="V119" s="592"/>
      <c r="W119" s="24"/>
      <c r="X119" s="4"/>
      <c r="Y119" s="5"/>
      <c r="Z119" s="409" t="str">
        <f>IFERROR(VLOOKUP(Y119, 【参考】数式用!$A$2:$B$50, 2, FALSE), "")</f>
        <v/>
      </c>
      <c r="AA119" s="410"/>
    </row>
    <row r="120" spans="1:27" ht="33.950000000000003" customHeight="1">
      <c r="A120" s="239"/>
      <c r="B120" s="411">
        <f t="shared" si="1"/>
        <v>82</v>
      </c>
      <c r="C120" s="587"/>
      <c r="D120" s="588"/>
      <c r="E120" s="588"/>
      <c r="F120" s="588"/>
      <c r="G120" s="588"/>
      <c r="H120" s="588"/>
      <c r="I120" s="588"/>
      <c r="J120" s="588"/>
      <c r="K120" s="588"/>
      <c r="L120" s="589"/>
      <c r="M120" s="611"/>
      <c r="N120" s="611"/>
      <c r="O120" s="611"/>
      <c r="P120" s="611"/>
      <c r="Q120" s="611"/>
      <c r="R120" s="590"/>
      <c r="S120" s="591"/>
      <c r="T120" s="591"/>
      <c r="U120" s="591"/>
      <c r="V120" s="592"/>
      <c r="W120" s="24"/>
      <c r="X120" s="4"/>
      <c r="Y120" s="5"/>
      <c r="Z120" s="409" t="str">
        <f>IFERROR(VLOOKUP(Y120, 【参考】数式用!$A$2:$B$50, 2, FALSE), "")</f>
        <v/>
      </c>
      <c r="AA120" s="410"/>
    </row>
    <row r="121" spans="1:27" ht="33.950000000000003" customHeight="1">
      <c r="A121" s="239"/>
      <c r="B121" s="411">
        <f t="shared" si="1"/>
        <v>83</v>
      </c>
      <c r="C121" s="587"/>
      <c r="D121" s="588"/>
      <c r="E121" s="588"/>
      <c r="F121" s="588"/>
      <c r="G121" s="588"/>
      <c r="H121" s="588"/>
      <c r="I121" s="588"/>
      <c r="J121" s="588"/>
      <c r="K121" s="588"/>
      <c r="L121" s="589"/>
      <c r="M121" s="611"/>
      <c r="N121" s="611"/>
      <c r="O121" s="611"/>
      <c r="P121" s="611"/>
      <c r="Q121" s="611"/>
      <c r="R121" s="590"/>
      <c r="S121" s="591"/>
      <c r="T121" s="591"/>
      <c r="U121" s="591"/>
      <c r="V121" s="592"/>
      <c r="W121" s="24"/>
      <c r="X121" s="4"/>
      <c r="Y121" s="5"/>
      <c r="Z121" s="409" t="str">
        <f>IFERROR(VLOOKUP(Y121, 【参考】数式用!$A$2:$B$50, 2, FALSE), "")</f>
        <v/>
      </c>
      <c r="AA121" s="410"/>
    </row>
    <row r="122" spans="1:27" ht="33.950000000000003" customHeight="1">
      <c r="A122" s="239"/>
      <c r="B122" s="411">
        <f t="shared" si="1"/>
        <v>84</v>
      </c>
      <c r="C122" s="587"/>
      <c r="D122" s="588"/>
      <c r="E122" s="588"/>
      <c r="F122" s="588"/>
      <c r="G122" s="588"/>
      <c r="H122" s="588"/>
      <c r="I122" s="588"/>
      <c r="J122" s="588"/>
      <c r="K122" s="588"/>
      <c r="L122" s="589"/>
      <c r="M122" s="611"/>
      <c r="N122" s="611"/>
      <c r="O122" s="611"/>
      <c r="P122" s="611"/>
      <c r="Q122" s="611"/>
      <c r="R122" s="590"/>
      <c r="S122" s="591"/>
      <c r="T122" s="591"/>
      <c r="U122" s="591"/>
      <c r="V122" s="592"/>
      <c r="W122" s="24"/>
      <c r="X122" s="4"/>
      <c r="Y122" s="5"/>
      <c r="Z122" s="409" t="str">
        <f>IFERROR(VLOOKUP(Y122, 【参考】数式用!$A$2:$B$50, 2, FALSE), "")</f>
        <v/>
      </c>
      <c r="AA122" s="410"/>
    </row>
    <row r="123" spans="1:27" ht="33.950000000000003" customHeight="1">
      <c r="A123" s="239"/>
      <c r="B123" s="411">
        <f t="shared" si="1"/>
        <v>85</v>
      </c>
      <c r="C123" s="587"/>
      <c r="D123" s="588"/>
      <c r="E123" s="588"/>
      <c r="F123" s="588"/>
      <c r="G123" s="588"/>
      <c r="H123" s="588"/>
      <c r="I123" s="588"/>
      <c r="J123" s="588"/>
      <c r="K123" s="588"/>
      <c r="L123" s="589"/>
      <c r="M123" s="611"/>
      <c r="N123" s="611"/>
      <c r="O123" s="611"/>
      <c r="P123" s="611"/>
      <c r="Q123" s="611"/>
      <c r="R123" s="590"/>
      <c r="S123" s="591"/>
      <c r="T123" s="591"/>
      <c r="U123" s="591"/>
      <c r="V123" s="592"/>
      <c r="W123" s="24"/>
      <c r="X123" s="4"/>
      <c r="Y123" s="5"/>
      <c r="Z123" s="409" t="str">
        <f>IFERROR(VLOOKUP(Y123, 【参考】数式用!$A$2:$B$50, 2, FALSE), "")</f>
        <v/>
      </c>
      <c r="AA123" s="410"/>
    </row>
    <row r="124" spans="1:27" ht="33.950000000000003" customHeight="1">
      <c r="A124" s="239"/>
      <c r="B124" s="411">
        <f t="shared" si="1"/>
        <v>86</v>
      </c>
      <c r="C124" s="587"/>
      <c r="D124" s="588"/>
      <c r="E124" s="588"/>
      <c r="F124" s="588"/>
      <c r="G124" s="588"/>
      <c r="H124" s="588"/>
      <c r="I124" s="588"/>
      <c r="J124" s="588"/>
      <c r="K124" s="588"/>
      <c r="L124" s="589"/>
      <c r="M124" s="611"/>
      <c r="N124" s="611"/>
      <c r="O124" s="611"/>
      <c r="P124" s="611"/>
      <c r="Q124" s="611"/>
      <c r="R124" s="590"/>
      <c r="S124" s="591"/>
      <c r="T124" s="591"/>
      <c r="U124" s="591"/>
      <c r="V124" s="592"/>
      <c r="W124" s="24"/>
      <c r="X124" s="4"/>
      <c r="Y124" s="5"/>
      <c r="Z124" s="409" t="str">
        <f>IFERROR(VLOOKUP(Y124, 【参考】数式用!$A$2:$B$50, 2, FALSE), "")</f>
        <v/>
      </c>
      <c r="AA124" s="410"/>
    </row>
    <row r="125" spans="1:27" ht="33.950000000000003" customHeight="1">
      <c r="A125" s="239"/>
      <c r="B125" s="411">
        <f t="shared" si="1"/>
        <v>87</v>
      </c>
      <c r="C125" s="587"/>
      <c r="D125" s="588"/>
      <c r="E125" s="588"/>
      <c r="F125" s="588"/>
      <c r="G125" s="588"/>
      <c r="H125" s="588"/>
      <c r="I125" s="588"/>
      <c r="J125" s="588"/>
      <c r="K125" s="588"/>
      <c r="L125" s="589"/>
      <c r="M125" s="611"/>
      <c r="N125" s="611"/>
      <c r="O125" s="611"/>
      <c r="P125" s="611"/>
      <c r="Q125" s="611"/>
      <c r="R125" s="590"/>
      <c r="S125" s="591"/>
      <c r="T125" s="591"/>
      <c r="U125" s="591"/>
      <c r="V125" s="592"/>
      <c r="W125" s="24"/>
      <c r="X125" s="4"/>
      <c r="Y125" s="5"/>
      <c r="Z125" s="409" t="str">
        <f>IFERROR(VLOOKUP(Y125, 【参考】数式用!$A$2:$B$50, 2, FALSE), "")</f>
        <v/>
      </c>
      <c r="AA125" s="410"/>
    </row>
    <row r="126" spans="1:27" ht="33.950000000000003" customHeight="1">
      <c r="A126" s="239"/>
      <c r="B126" s="411">
        <f t="shared" si="1"/>
        <v>88</v>
      </c>
      <c r="C126" s="587"/>
      <c r="D126" s="588"/>
      <c r="E126" s="588"/>
      <c r="F126" s="588"/>
      <c r="G126" s="588"/>
      <c r="H126" s="588"/>
      <c r="I126" s="588"/>
      <c r="J126" s="588"/>
      <c r="K126" s="588"/>
      <c r="L126" s="589"/>
      <c r="M126" s="611"/>
      <c r="N126" s="611"/>
      <c r="O126" s="611"/>
      <c r="P126" s="611"/>
      <c r="Q126" s="611"/>
      <c r="R126" s="590"/>
      <c r="S126" s="591"/>
      <c r="T126" s="591"/>
      <c r="U126" s="591"/>
      <c r="V126" s="592"/>
      <c r="W126" s="24"/>
      <c r="X126" s="4"/>
      <c r="Y126" s="5"/>
      <c r="Z126" s="409" t="str">
        <f>IFERROR(VLOOKUP(Y126, 【参考】数式用!$A$2:$B$50, 2, FALSE), "")</f>
        <v/>
      </c>
      <c r="AA126" s="410"/>
    </row>
    <row r="127" spans="1:27" ht="33.950000000000003" customHeight="1">
      <c r="A127" s="239"/>
      <c r="B127" s="411">
        <f t="shared" si="1"/>
        <v>89</v>
      </c>
      <c r="C127" s="587"/>
      <c r="D127" s="588"/>
      <c r="E127" s="588"/>
      <c r="F127" s="588"/>
      <c r="G127" s="588"/>
      <c r="H127" s="588"/>
      <c r="I127" s="588"/>
      <c r="J127" s="588"/>
      <c r="K127" s="588"/>
      <c r="L127" s="589"/>
      <c r="M127" s="611"/>
      <c r="N127" s="611"/>
      <c r="O127" s="611"/>
      <c r="P127" s="611"/>
      <c r="Q127" s="611"/>
      <c r="R127" s="590"/>
      <c r="S127" s="591"/>
      <c r="T127" s="591"/>
      <c r="U127" s="591"/>
      <c r="V127" s="592"/>
      <c r="W127" s="24"/>
      <c r="X127" s="4"/>
      <c r="Y127" s="5"/>
      <c r="Z127" s="409" t="str">
        <f>IFERROR(VLOOKUP(Y127, 【参考】数式用!$A$2:$B$50, 2, FALSE), "")</f>
        <v/>
      </c>
      <c r="AA127" s="410"/>
    </row>
    <row r="128" spans="1:27" ht="33.950000000000003" customHeight="1">
      <c r="A128" s="239"/>
      <c r="B128" s="411">
        <f t="shared" si="1"/>
        <v>90</v>
      </c>
      <c r="C128" s="587"/>
      <c r="D128" s="588"/>
      <c r="E128" s="588"/>
      <c r="F128" s="588"/>
      <c r="G128" s="588"/>
      <c r="H128" s="588"/>
      <c r="I128" s="588"/>
      <c r="J128" s="588"/>
      <c r="K128" s="588"/>
      <c r="L128" s="589"/>
      <c r="M128" s="611"/>
      <c r="N128" s="611"/>
      <c r="O128" s="611"/>
      <c r="P128" s="611"/>
      <c r="Q128" s="611"/>
      <c r="R128" s="590"/>
      <c r="S128" s="591"/>
      <c r="T128" s="591"/>
      <c r="U128" s="591"/>
      <c r="V128" s="592"/>
      <c r="W128" s="24"/>
      <c r="X128" s="4"/>
      <c r="Y128" s="5"/>
      <c r="Z128" s="409" t="str">
        <f>IFERROR(VLOOKUP(Y128, 【参考】数式用!$A$2:$B$50, 2, FALSE), "")</f>
        <v/>
      </c>
      <c r="AA128" s="410"/>
    </row>
    <row r="129" spans="1:27" ht="33.950000000000003" customHeight="1">
      <c r="A129" s="239"/>
      <c r="B129" s="411">
        <f t="shared" si="1"/>
        <v>91</v>
      </c>
      <c r="C129" s="587"/>
      <c r="D129" s="588"/>
      <c r="E129" s="588"/>
      <c r="F129" s="588"/>
      <c r="G129" s="588"/>
      <c r="H129" s="588"/>
      <c r="I129" s="588"/>
      <c r="J129" s="588"/>
      <c r="K129" s="588"/>
      <c r="L129" s="589"/>
      <c r="M129" s="611"/>
      <c r="N129" s="611"/>
      <c r="O129" s="611"/>
      <c r="P129" s="611"/>
      <c r="Q129" s="611"/>
      <c r="R129" s="590"/>
      <c r="S129" s="591"/>
      <c r="T129" s="591"/>
      <c r="U129" s="591"/>
      <c r="V129" s="592"/>
      <c r="W129" s="24"/>
      <c r="X129" s="4"/>
      <c r="Y129" s="5"/>
      <c r="Z129" s="409" t="str">
        <f>IFERROR(VLOOKUP(Y129, 【参考】数式用!$A$2:$B$50, 2, FALSE), "")</f>
        <v/>
      </c>
      <c r="AA129" s="410"/>
    </row>
    <row r="130" spans="1:27" ht="33.950000000000003" customHeight="1">
      <c r="A130" s="239"/>
      <c r="B130" s="411">
        <f t="shared" si="1"/>
        <v>92</v>
      </c>
      <c r="C130" s="587"/>
      <c r="D130" s="588"/>
      <c r="E130" s="588"/>
      <c r="F130" s="588"/>
      <c r="G130" s="588"/>
      <c r="H130" s="588"/>
      <c r="I130" s="588"/>
      <c r="J130" s="588"/>
      <c r="K130" s="588"/>
      <c r="L130" s="589"/>
      <c r="M130" s="611"/>
      <c r="N130" s="611"/>
      <c r="O130" s="611"/>
      <c r="P130" s="611"/>
      <c r="Q130" s="611"/>
      <c r="R130" s="590"/>
      <c r="S130" s="591"/>
      <c r="T130" s="591"/>
      <c r="U130" s="591"/>
      <c r="V130" s="592"/>
      <c r="W130" s="24"/>
      <c r="X130" s="4"/>
      <c r="Y130" s="5"/>
      <c r="Z130" s="409" t="str">
        <f>IFERROR(VLOOKUP(Y130, 【参考】数式用!$A$2:$B$50, 2, FALSE), "")</f>
        <v/>
      </c>
      <c r="AA130" s="410"/>
    </row>
    <row r="131" spans="1:27" ht="33.950000000000003" customHeight="1">
      <c r="A131" s="239"/>
      <c r="B131" s="411">
        <f t="shared" si="1"/>
        <v>93</v>
      </c>
      <c r="C131" s="587"/>
      <c r="D131" s="588"/>
      <c r="E131" s="588"/>
      <c r="F131" s="588"/>
      <c r="G131" s="588"/>
      <c r="H131" s="588"/>
      <c r="I131" s="588"/>
      <c r="J131" s="588"/>
      <c r="K131" s="588"/>
      <c r="L131" s="589"/>
      <c r="M131" s="611"/>
      <c r="N131" s="611"/>
      <c r="O131" s="611"/>
      <c r="P131" s="611"/>
      <c r="Q131" s="611"/>
      <c r="R131" s="590"/>
      <c r="S131" s="591"/>
      <c r="T131" s="591"/>
      <c r="U131" s="591"/>
      <c r="V131" s="592"/>
      <c r="W131" s="24"/>
      <c r="X131" s="4"/>
      <c r="Y131" s="5"/>
      <c r="Z131" s="409" t="str">
        <f>IFERROR(VLOOKUP(Y131, 【参考】数式用!$A$2:$B$50, 2, FALSE), "")</f>
        <v/>
      </c>
      <c r="AA131" s="410"/>
    </row>
    <row r="132" spans="1:27" ht="33.950000000000003" customHeight="1">
      <c r="A132" s="239"/>
      <c r="B132" s="411">
        <f t="shared" si="1"/>
        <v>94</v>
      </c>
      <c r="C132" s="587"/>
      <c r="D132" s="588"/>
      <c r="E132" s="588"/>
      <c r="F132" s="588"/>
      <c r="G132" s="588"/>
      <c r="H132" s="588"/>
      <c r="I132" s="588"/>
      <c r="J132" s="588"/>
      <c r="K132" s="588"/>
      <c r="L132" s="589"/>
      <c r="M132" s="611"/>
      <c r="N132" s="611"/>
      <c r="O132" s="611"/>
      <c r="P132" s="611"/>
      <c r="Q132" s="611"/>
      <c r="R132" s="590"/>
      <c r="S132" s="591"/>
      <c r="T132" s="591"/>
      <c r="U132" s="591"/>
      <c r="V132" s="592"/>
      <c r="W132" s="24"/>
      <c r="X132" s="4"/>
      <c r="Y132" s="5"/>
      <c r="Z132" s="409" t="str">
        <f>IFERROR(VLOOKUP(Y132, 【参考】数式用!$A$2:$B$50, 2, FALSE), "")</f>
        <v/>
      </c>
      <c r="AA132" s="410"/>
    </row>
    <row r="133" spans="1:27" ht="33.950000000000003" customHeight="1">
      <c r="A133" s="239"/>
      <c r="B133" s="411">
        <f t="shared" si="1"/>
        <v>95</v>
      </c>
      <c r="C133" s="587"/>
      <c r="D133" s="588"/>
      <c r="E133" s="588"/>
      <c r="F133" s="588"/>
      <c r="G133" s="588"/>
      <c r="H133" s="588"/>
      <c r="I133" s="588"/>
      <c r="J133" s="588"/>
      <c r="K133" s="588"/>
      <c r="L133" s="589"/>
      <c r="M133" s="611"/>
      <c r="N133" s="611"/>
      <c r="O133" s="611"/>
      <c r="P133" s="611"/>
      <c r="Q133" s="611"/>
      <c r="R133" s="590"/>
      <c r="S133" s="591"/>
      <c r="T133" s="591"/>
      <c r="U133" s="591"/>
      <c r="V133" s="592"/>
      <c r="W133" s="24"/>
      <c r="X133" s="4"/>
      <c r="Y133" s="5"/>
      <c r="Z133" s="409" t="str">
        <f>IFERROR(VLOOKUP(Y133, 【参考】数式用!$A$2:$B$50, 2, FALSE), "")</f>
        <v/>
      </c>
      <c r="AA133" s="410"/>
    </row>
    <row r="134" spans="1:27" ht="33.950000000000003" customHeight="1">
      <c r="A134" s="239"/>
      <c r="B134" s="411">
        <f t="shared" si="1"/>
        <v>96</v>
      </c>
      <c r="C134" s="587"/>
      <c r="D134" s="588"/>
      <c r="E134" s="588"/>
      <c r="F134" s="588"/>
      <c r="G134" s="588"/>
      <c r="H134" s="588"/>
      <c r="I134" s="588"/>
      <c r="J134" s="588"/>
      <c r="K134" s="588"/>
      <c r="L134" s="589"/>
      <c r="M134" s="611"/>
      <c r="N134" s="611"/>
      <c r="O134" s="611"/>
      <c r="P134" s="611"/>
      <c r="Q134" s="611"/>
      <c r="R134" s="590"/>
      <c r="S134" s="591"/>
      <c r="T134" s="591"/>
      <c r="U134" s="591"/>
      <c r="V134" s="592"/>
      <c r="W134" s="24"/>
      <c r="X134" s="4"/>
      <c r="Y134" s="5"/>
      <c r="Z134" s="409" t="str">
        <f>IFERROR(VLOOKUP(Y134, 【参考】数式用!$A$2:$B$50, 2, FALSE), "")</f>
        <v/>
      </c>
      <c r="AA134" s="410"/>
    </row>
    <row r="135" spans="1:27" ht="33.950000000000003" customHeight="1">
      <c r="A135" s="239"/>
      <c r="B135" s="411">
        <f t="shared" si="1"/>
        <v>97</v>
      </c>
      <c r="C135" s="587"/>
      <c r="D135" s="588"/>
      <c r="E135" s="588"/>
      <c r="F135" s="588"/>
      <c r="G135" s="588"/>
      <c r="H135" s="588"/>
      <c r="I135" s="588"/>
      <c r="J135" s="588"/>
      <c r="K135" s="588"/>
      <c r="L135" s="589"/>
      <c r="M135" s="611"/>
      <c r="N135" s="611"/>
      <c r="O135" s="611"/>
      <c r="P135" s="611"/>
      <c r="Q135" s="611"/>
      <c r="R135" s="590"/>
      <c r="S135" s="591"/>
      <c r="T135" s="591"/>
      <c r="U135" s="591"/>
      <c r="V135" s="592"/>
      <c r="W135" s="24"/>
      <c r="X135" s="4"/>
      <c r="Y135" s="5"/>
      <c r="Z135" s="409" t="str">
        <f>IFERROR(VLOOKUP(Y135, 【参考】数式用!$A$2:$B$50, 2, FALSE), "")</f>
        <v/>
      </c>
      <c r="AA135" s="410"/>
    </row>
    <row r="136" spans="1:27" ht="33.950000000000003" customHeight="1">
      <c r="A136" s="239"/>
      <c r="B136" s="411">
        <f t="shared" si="1"/>
        <v>98</v>
      </c>
      <c r="C136" s="587"/>
      <c r="D136" s="588"/>
      <c r="E136" s="588"/>
      <c r="F136" s="588"/>
      <c r="G136" s="588"/>
      <c r="H136" s="588"/>
      <c r="I136" s="588"/>
      <c r="J136" s="588"/>
      <c r="K136" s="588"/>
      <c r="L136" s="589"/>
      <c r="M136" s="611"/>
      <c r="N136" s="611"/>
      <c r="O136" s="611"/>
      <c r="P136" s="611"/>
      <c r="Q136" s="611"/>
      <c r="R136" s="590"/>
      <c r="S136" s="591"/>
      <c r="T136" s="591"/>
      <c r="U136" s="591"/>
      <c r="V136" s="592"/>
      <c r="W136" s="24"/>
      <c r="X136" s="4"/>
      <c r="Y136" s="5"/>
      <c r="Z136" s="409" t="str">
        <f>IFERROR(VLOOKUP(Y136, 【参考】数式用!$A$2:$B$50, 2, FALSE), "")</f>
        <v/>
      </c>
      <c r="AA136" s="410"/>
    </row>
    <row r="137" spans="1:27" ht="33.950000000000003" customHeight="1">
      <c r="A137" s="239"/>
      <c r="B137" s="411">
        <f t="shared" si="1"/>
        <v>99</v>
      </c>
      <c r="C137" s="587"/>
      <c r="D137" s="588"/>
      <c r="E137" s="588"/>
      <c r="F137" s="588"/>
      <c r="G137" s="588"/>
      <c r="H137" s="588"/>
      <c r="I137" s="588"/>
      <c r="J137" s="588"/>
      <c r="K137" s="588"/>
      <c r="L137" s="589"/>
      <c r="M137" s="611"/>
      <c r="N137" s="611"/>
      <c r="O137" s="611"/>
      <c r="P137" s="611"/>
      <c r="Q137" s="611"/>
      <c r="R137" s="590"/>
      <c r="S137" s="591"/>
      <c r="T137" s="591"/>
      <c r="U137" s="591"/>
      <c r="V137" s="592"/>
      <c r="W137" s="24"/>
      <c r="X137" s="4"/>
      <c r="Y137" s="5"/>
      <c r="Z137" s="409" t="str">
        <f>IFERROR(VLOOKUP(Y137, 【参考】数式用!$A$2:$B$50, 2, FALSE), "")</f>
        <v/>
      </c>
      <c r="AA137" s="410"/>
    </row>
    <row r="138" spans="1:27" ht="33.950000000000003" customHeight="1" thickBot="1">
      <c r="A138" s="239"/>
      <c r="B138" s="411">
        <f t="shared" si="1"/>
        <v>100</v>
      </c>
      <c r="C138" s="612"/>
      <c r="D138" s="613"/>
      <c r="E138" s="613"/>
      <c r="F138" s="613"/>
      <c r="G138" s="613"/>
      <c r="H138" s="613"/>
      <c r="I138" s="613"/>
      <c r="J138" s="613"/>
      <c r="K138" s="613"/>
      <c r="L138" s="614"/>
      <c r="M138" s="607"/>
      <c r="N138" s="607"/>
      <c r="O138" s="607"/>
      <c r="P138" s="607"/>
      <c r="Q138" s="607"/>
      <c r="R138" s="608"/>
      <c r="S138" s="609"/>
      <c r="T138" s="609"/>
      <c r="U138" s="609"/>
      <c r="V138" s="610"/>
      <c r="W138" s="36"/>
      <c r="X138" s="37"/>
      <c r="Y138" s="38"/>
      <c r="Z138" s="409" t="str">
        <f>IFERROR(VLOOKUP(Y138, 【参考】数式用!$A$2:$B$50, 2, FALSE), "")</f>
        <v/>
      </c>
      <c r="AA138" s="410"/>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3:Z3"/>
    <mergeCell ref="A14:Z14"/>
    <mergeCell ref="C31:L31"/>
    <mergeCell ref="M31:X31"/>
    <mergeCell ref="C32:L32"/>
    <mergeCell ref="M32:X32"/>
    <mergeCell ref="C28:L28"/>
    <mergeCell ref="M28:X28"/>
    <mergeCell ref="B29:B30"/>
    <mergeCell ref="C29:L29"/>
    <mergeCell ref="M29:X29"/>
    <mergeCell ref="C30:L30"/>
    <mergeCell ref="M30:X30"/>
    <mergeCell ref="C25:L25"/>
    <mergeCell ref="M25:X25"/>
    <mergeCell ref="C26:L26"/>
    <mergeCell ref="C23:L23"/>
    <mergeCell ref="M23:X23"/>
    <mergeCell ref="C24:L24"/>
    <mergeCell ref="A4:Z4"/>
    <mergeCell ref="A6:Z6"/>
    <mergeCell ref="B37:B38"/>
    <mergeCell ref="X37:X38"/>
    <mergeCell ref="Y37:Y38"/>
    <mergeCell ref="M26:X26"/>
    <mergeCell ref="C27:L27"/>
    <mergeCell ref="M27:X27"/>
    <mergeCell ref="C18:L18"/>
    <mergeCell ref="C22:L22"/>
    <mergeCell ref="M22:X22"/>
    <mergeCell ref="C36:AA36"/>
    <mergeCell ref="Z37:Z38"/>
  </mergeCells>
  <phoneticPr fontId="4"/>
  <dataValidations count="3">
    <dataValidation type="textLength" operator="equal" allowBlank="1" showInputMessage="1" showErrorMessage="1" error="桁数が正しくありません。10桁の介護保険事業所番号を入力してください。" prompt="10桁の事業所番号を入力してください。" sqref="C138:L138" xr:uid="{64CB5DAE-65A5-4152-BED5-DC138790116F}">
      <formula1>10</formula1>
    </dataValidation>
    <dataValidation type="list" allowBlank="1" showInputMessage="1" showErrorMessage="1" sqref="W39:W138" xr:uid="{224BD630-20AE-4C46-BE2B-7FD277542267}">
      <formula1>INDIRECT(R39)</formula1>
    </dataValidation>
    <dataValidation type="textLength" operator="equal" allowBlank="1" showInputMessage="1" showErrorMessage="1" error="桁数が正しくありません。10桁の事業所番号を入力してください。" prompt="10桁の事業所番号を入力してください。" sqref="C39:L137" xr:uid="{234DA5EE-2A17-42C5-83D1-511F3D3182FF}">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【参考】数式用!$A$5:$A$50</xm:f>
          </x14:formula1>
          <xm:sqref>Y40:Y138</xm:sqref>
        </x14:dataValidation>
        <x14:dataValidation type="list" allowBlank="1" showInputMessage="1" showErrorMessage="1" xr:uid="{461CD066-007C-4036-8194-0FBBD571ADDD}">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15" zoomScaleNormal="120" zoomScaleSheetLayoutView="115" workbookViewId="0">
      <selection activeCell="B1" sqref="B1"/>
    </sheetView>
  </sheetViews>
  <sheetFormatPr defaultColWidth="9" defaultRowHeight="13.5"/>
  <cols>
    <col min="1" max="1" width="2.5" style="111" customWidth="1"/>
    <col min="2" max="2" width="2.875" style="111" customWidth="1"/>
    <col min="3" max="5" width="2.625" style="111" customWidth="1"/>
    <col min="6" max="6" width="2.75" style="111" customWidth="1"/>
    <col min="7" max="7" width="2.625" style="111" customWidth="1"/>
    <col min="8" max="15" width="2.5" style="111" customWidth="1"/>
    <col min="16" max="16" width="4.375" style="111" customWidth="1"/>
    <col min="17" max="17" width="8.25" style="111" customWidth="1"/>
    <col min="18" max="18" width="2.5" style="111" customWidth="1"/>
    <col min="19" max="19" width="3.5" style="111" customWidth="1"/>
    <col min="20" max="20" width="2.5" style="111" customWidth="1"/>
    <col min="21" max="21" width="3.875" style="111" customWidth="1"/>
    <col min="22" max="36" width="2.5" style="111" customWidth="1"/>
    <col min="37" max="37" width="3.875" style="111" customWidth="1"/>
    <col min="38" max="38" width="3.75" style="111" customWidth="1"/>
    <col min="39" max="39" width="17.375" style="111" hidden="1" customWidth="1"/>
    <col min="40" max="40" width="8.875" style="111" hidden="1" customWidth="1"/>
    <col min="41" max="42" width="6.375" style="111" hidden="1" customWidth="1"/>
    <col min="43" max="53" width="6.375" style="111" customWidth="1"/>
    <col min="54" max="54" width="2.5" style="111" customWidth="1"/>
    <col min="55" max="56" width="6.375" style="111" customWidth="1"/>
    <col min="57" max="57" width="18.375" style="111" customWidth="1"/>
    <col min="58" max="60" width="6.375" style="111" customWidth="1"/>
    <col min="61" max="16384" width="9" style="111"/>
  </cols>
  <sheetData>
    <row r="1" spans="1:50" ht="19.5" customHeight="1">
      <c r="A1" s="109"/>
      <c r="B1" s="108" t="s">
        <v>35</v>
      </c>
      <c r="C1" s="108"/>
      <c r="D1" s="108"/>
      <c r="E1" s="108"/>
      <c r="F1" s="108"/>
      <c r="G1" s="108"/>
      <c r="H1" s="108"/>
      <c r="I1" s="108"/>
      <c r="J1" s="108"/>
      <c r="K1" s="108"/>
      <c r="L1" s="108"/>
      <c r="M1" s="108"/>
      <c r="N1" s="108"/>
      <c r="O1" s="108"/>
      <c r="P1" s="108"/>
      <c r="Q1" s="108"/>
      <c r="R1" s="108"/>
      <c r="S1" s="108"/>
      <c r="T1" s="108"/>
      <c r="U1" s="108"/>
      <c r="V1" s="108"/>
      <c r="W1" s="108"/>
      <c r="X1" s="108"/>
      <c r="Y1" s="108"/>
      <c r="Z1" s="793" t="s">
        <v>36</v>
      </c>
      <c r="AA1" s="793"/>
      <c r="AB1" s="793"/>
      <c r="AC1" s="793"/>
      <c r="AD1" s="793" t="str">
        <f>IF(基本情報入力シート!C18="","",基本情報入力シート!C18)</f>
        <v/>
      </c>
      <c r="AE1" s="793"/>
      <c r="AF1" s="793"/>
      <c r="AG1" s="793"/>
      <c r="AH1" s="793"/>
      <c r="AI1" s="793"/>
      <c r="AJ1" s="793"/>
      <c r="AK1" s="793"/>
      <c r="AL1" s="109"/>
    </row>
    <row r="2" spans="1:50" ht="12" customHeight="1">
      <c r="A2" s="109"/>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9"/>
    </row>
    <row r="3" spans="1:50" ht="16.5" customHeight="1">
      <c r="A3" s="109"/>
      <c r="B3" s="728" t="s">
        <v>2007</v>
      </c>
      <c r="C3" s="728"/>
      <c r="D3" s="728"/>
      <c r="E3" s="728"/>
      <c r="F3" s="728"/>
      <c r="G3" s="728"/>
      <c r="H3" s="728"/>
      <c r="I3" s="728"/>
      <c r="J3" s="728"/>
      <c r="K3" s="728"/>
      <c r="L3" s="728"/>
      <c r="M3" s="728"/>
      <c r="N3" s="728"/>
      <c r="O3" s="728"/>
      <c r="P3" s="728"/>
      <c r="Q3" s="728"/>
      <c r="R3" s="728"/>
      <c r="S3" s="728"/>
      <c r="T3" s="728"/>
      <c r="U3" s="728"/>
      <c r="V3" s="728"/>
      <c r="W3" s="728"/>
      <c r="X3" s="728"/>
      <c r="Y3" s="728"/>
      <c r="Z3" s="728"/>
      <c r="AA3" s="728"/>
      <c r="AB3" s="728"/>
      <c r="AC3" s="728"/>
      <c r="AD3" s="728"/>
      <c r="AE3" s="728"/>
      <c r="AF3" s="728"/>
      <c r="AG3" s="728"/>
      <c r="AH3" s="728"/>
      <c r="AI3" s="728"/>
      <c r="AJ3" s="728"/>
      <c r="AK3" s="728"/>
      <c r="AL3" s="728"/>
    </row>
    <row r="4" spans="1:50" ht="5.0999999999999996" customHeight="1">
      <c r="A4" s="109"/>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row>
    <row r="5" spans="1:50" ht="20.25" customHeight="1">
      <c r="A5" s="109"/>
      <c r="B5" s="158" t="s">
        <v>37</v>
      </c>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C5" s="108"/>
      <c r="AD5" s="108"/>
      <c r="AE5" s="108"/>
      <c r="AF5" s="108"/>
      <c r="AG5" s="108"/>
      <c r="AH5" s="108"/>
      <c r="AI5" s="108"/>
      <c r="AJ5" s="108"/>
      <c r="AK5" s="108"/>
      <c r="AL5" s="109"/>
    </row>
    <row r="6" spans="1:50" s="160" customFormat="1" ht="13.5" customHeight="1">
      <c r="A6" s="159"/>
      <c r="B6" s="812" t="s">
        <v>8</v>
      </c>
      <c r="C6" s="813"/>
      <c r="D6" s="813"/>
      <c r="E6" s="813"/>
      <c r="F6" s="813"/>
      <c r="G6" s="813"/>
      <c r="H6" s="809" t="str">
        <f>IF(基本情報入力シート!M22="","",基本情報入力シート!M22)</f>
        <v/>
      </c>
      <c r="I6" s="810"/>
      <c r="J6" s="810"/>
      <c r="K6" s="810"/>
      <c r="L6" s="810"/>
      <c r="M6" s="810"/>
      <c r="N6" s="810"/>
      <c r="O6" s="810"/>
      <c r="P6" s="810"/>
      <c r="Q6" s="810"/>
      <c r="R6" s="810"/>
      <c r="S6" s="810"/>
      <c r="T6" s="810"/>
      <c r="U6" s="810"/>
      <c r="V6" s="810"/>
      <c r="W6" s="810"/>
      <c r="X6" s="810"/>
      <c r="Y6" s="810"/>
      <c r="Z6" s="810"/>
      <c r="AA6" s="810"/>
      <c r="AB6" s="810"/>
      <c r="AC6" s="810"/>
      <c r="AD6" s="810"/>
      <c r="AE6" s="810"/>
      <c r="AF6" s="810"/>
      <c r="AG6" s="810"/>
      <c r="AH6" s="810"/>
      <c r="AI6" s="810"/>
      <c r="AJ6" s="810"/>
      <c r="AK6" s="811"/>
      <c r="AL6" s="159"/>
    </row>
    <row r="7" spans="1:50" s="160" customFormat="1" ht="22.5" customHeight="1">
      <c r="A7" s="159"/>
      <c r="B7" s="803" t="s">
        <v>7</v>
      </c>
      <c r="C7" s="804"/>
      <c r="D7" s="804"/>
      <c r="E7" s="804"/>
      <c r="F7" s="804"/>
      <c r="G7" s="804"/>
      <c r="H7" s="814" t="str">
        <f>IF(基本情報入力シート!M23="","",基本情報入力シート!M23)</f>
        <v/>
      </c>
      <c r="I7" s="815"/>
      <c r="J7" s="815"/>
      <c r="K7" s="815"/>
      <c r="L7" s="815"/>
      <c r="M7" s="815"/>
      <c r="N7" s="815"/>
      <c r="O7" s="815"/>
      <c r="P7" s="815"/>
      <c r="Q7" s="815"/>
      <c r="R7" s="815"/>
      <c r="S7" s="815"/>
      <c r="T7" s="815"/>
      <c r="U7" s="815"/>
      <c r="V7" s="815"/>
      <c r="W7" s="815"/>
      <c r="X7" s="815"/>
      <c r="Y7" s="815"/>
      <c r="Z7" s="815"/>
      <c r="AA7" s="815"/>
      <c r="AB7" s="815"/>
      <c r="AC7" s="815"/>
      <c r="AD7" s="815"/>
      <c r="AE7" s="815"/>
      <c r="AF7" s="815"/>
      <c r="AG7" s="815"/>
      <c r="AH7" s="815"/>
      <c r="AI7" s="815"/>
      <c r="AJ7" s="815"/>
      <c r="AK7" s="816"/>
      <c r="AL7" s="159"/>
    </row>
    <row r="8" spans="1:50" s="160" customFormat="1" ht="12.75" customHeight="1">
      <c r="A8" s="159"/>
      <c r="B8" s="797" t="s">
        <v>38</v>
      </c>
      <c r="C8" s="798"/>
      <c r="D8" s="798"/>
      <c r="E8" s="798"/>
      <c r="F8" s="798"/>
      <c r="G8" s="798"/>
      <c r="H8" s="161" t="s">
        <v>12</v>
      </c>
      <c r="I8" s="805" t="str">
        <f>IF(基本情報入力シート!AC24="－","",基本情報入力シート!AC24)</f>
        <v/>
      </c>
      <c r="J8" s="805"/>
      <c r="K8" s="805"/>
      <c r="L8" s="805"/>
      <c r="M8" s="805"/>
      <c r="N8" s="162"/>
      <c r="O8" s="163"/>
      <c r="P8" s="163"/>
      <c r="Q8" s="163"/>
      <c r="R8" s="163"/>
      <c r="S8" s="163"/>
      <c r="T8" s="163"/>
      <c r="U8" s="163"/>
      <c r="V8" s="163"/>
      <c r="W8" s="163"/>
      <c r="X8" s="163"/>
      <c r="Y8" s="163"/>
      <c r="Z8" s="163"/>
      <c r="AA8" s="163"/>
      <c r="AB8" s="163"/>
      <c r="AC8" s="163"/>
      <c r="AD8" s="163"/>
      <c r="AE8" s="163"/>
      <c r="AF8" s="163"/>
      <c r="AG8" s="163"/>
      <c r="AH8" s="163"/>
      <c r="AI8" s="163"/>
      <c r="AJ8" s="163"/>
      <c r="AK8" s="164"/>
      <c r="AL8" s="159"/>
    </row>
    <row r="9" spans="1:50" s="160" customFormat="1" ht="12" customHeight="1">
      <c r="A9" s="159"/>
      <c r="B9" s="799"/>
      <c r="C9" s="800"/>
      <c r="D9" s="800"/>
      <c r="E9" s="800"/>
      <c r="F9" s="800"/>
      <c r="G9" s="800"/>
      <c r="H9" s="817" t="str">
        <f>IF(基本情報入力シート!M25="","",基本情報入力シート!M25)</f>
        <v/>
      </c>
      <c r="I9" s="818"/>
      <c r="J9" s="818"/>
      <c r="K9" s="818"/>
      <c r="L9" s="818"/>
      <c r="M9" s="818"/>
      <c r="N9" s="818"/>
      <c r="O9" s="818"/>
      <c r="P9" s="818"/>
      <c r="Q9" s="818"/>
      <c r="R9" s="818"/>
      <c r="S9" s="818"/>
      <c r="T9" s="818"/>
      <c r="U9" s="818"/>
      <c r="V9" s="818"/>
      <c r="W9" s="818"/>
      <c r="X9" s="818"/>
      <c r="Y9" s="818"/>
      <c r="Z9" s="818"/>
      <c r="AA9" s="818"/>
      <c r="AB9" s="818"/>
      <c r="AC9" s="818"/>
      <c r="AD9" s="818"/>
      <c r="AE9" s="818"/>
      <c r="AF9" s="818"/>
      <c r="AG9" s="818"/>
      <c r="AH9" s="818"/>
      <c r="AI9" s="818"/>
      <c r="AJ9" s="818"/>
      <c r="AK9" s="819"/>
      <c r="AL9" s="159"/>
    </row>
    <row r="10" spans="1:50" s="160" customFormat="1" ht="12" customHeight="1">
      <c r="A10" s="159"/>
      <c r="B10" s="801"/>
      <c r="C10" s="802"/>
      <c r="D10" s="802"/>
      <c r="E10" s="802"/>
      <c r="F10" s="802"/>
      <c r="G10" s="802"/>
      <c r="H10" s="794" t="str">
        <f>IF(基本情報入力シート!M26="","",基本情報入力シート!M26)</f>
        <v/>
      </c>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c r="AJ10" s="795"/>
      <c r="AK10" s="796"/>
      <c r="AL10" s="159"/>
    </row>
    <row r="11" spans="1:50" s="160" customFormat="1" ht="15" customHeight="1">
      <c r="A11" s="159"/>
      <c r="B11" s="807" t="s">
        <v>8</v>
      </c>
      <c r="C11" s="808"/>
      <c r="D11" s="808"/>
      <c r="E11" s="808"/>
      <c r="F11" s="808"/>
      <c r="G11" s="808"/>
      <c r="H11" s="809" t="str">
        <f>IF(基本情報入力シート!M29="","",基本情報入力シート!M29)</f>
        <v/>
      </c>
      <c r="I11" s="810"/>
      <c r="J11" s="810"/>
      <c r="K11" s="810"/>
      <c r="L11" s="810"/>
      <c r="M11" s="810"/>
      <c r="N11" s="810"/>
      <c r="O11" s="810"/>
      <c r="P11" s="810"/>
      <c r="Q11" s="810"/>
      <c r="R11" s="810"/>
      <c r="S11" s="810"/>
      <c r="T11" s="810"/>
      <c r="U11" s="810"/>
      <c r="V11" s="810"/>
      <c r="W11" s="810"/>
      <c r="X11" s="810"/>
      <c r="Y11" s="810"/>
      <c r="Z11" s="810"/>
      <c r="AA11" s="810"/>
      <c r="AB11" s="810"/>
      <c r="AC11" s="810"/>
      <c r="AD11" s="810"/>
      <c r="AE11" s="810"/>
      <c r="AF11" s="810"/>
      <c r="AG11" s="810"/>
      <c r="AH11" s="810"/>
      <c r="AI11" s="810"/>
      <c r="AJ11" s="810"/>
      <c r="AK11" s="811"/>
      <c r="AL11" s="159"/>
      <c r="AT11" s="165"/>
      <c r="AU11" s="165"/>
      <c r="AV11" s="165"/>
      <c r="AW11" s="165"/>
      <c r="AX11" s="165"/>
    </row>
    <row r="12" spans="1:50" s="160" customFormat="1" ht="22.5" customHeight="1">
      <c r="A12" s="159"/>
      <c r="B12" s="799" t="s">
        <v>39</v>
      </c>
      <c r="C12" s="800"/>
      <c r="D12" s="800"/>
      <c r="E12" s="800"/>
      <c r="F12" s="800"/>
      <c r="G12" s="800"/>
      <c r="H12" s="794" t="str">
        <f>IF(基本情報入力シート!M30="","",基本情報入力シート!M30)</f>
        <v/>
      </c>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5"/>
      <c r="AG12" s="795"/>
      <c r="AH12" s="795"/>
      <c r="AI12" s="795"/>
      <c r="AJ12" s="795"/>
      <c r="AK12" s="796"/>
      <c r="AL12" s="159"/>
      <c r="AT12" s="165"/>
      <c r="AU12" s="165"/>
      <c r="AV12" s="165"/>
      <c r="AW12" s="165"/>
      <c r="AX12" s="165"/>
    </row>
    <row r="13" spans="1:50" s="160" customFormat="1" ht="17.25" customHeight="1">
      <c r="A13" s="159"/>
      <c r="B13" s="820" t="s">
        <v>20</v>
      </c>
      <c r="C13" s="820"/>
      <c r="D13" s="820"/>
      <c r="E13" s="820"/>
      <c r="F13" s="820"/>
      <c r="G13" s="820"/>
      <c r="H13" s="806" t="s">
        <v>21</v>
      </c>
      <c r="I13" s="806"/>
      <c r="J13" s="806"/>
      <c r="K13" s="803"/>
      <c r="L13" s="727" t="str">
        <f>IF(基本情報入力シート!M31="","",基本情報入力シート!M31)</f>
        <v/>
      </c>
      <c r="M13" s="727"/>
      <c r="N13" s="727"/>
      <c r="O13" s="727"/>
      <c r="P13" s="727"/>
      <c r="Q13" s="727"/>
      <c r="R13" s="727"/>
      <c r="S13" s="727"/>
      <c r="T13" s="727"/>
      <c r="U13" s="727"/>
      <c r="V13" s="820" t="s">
        <v>22</v>
      </c>
      <c r="W13" s="820"/>
      <c r="X13" s="820"/>
      <c r="Y13" s="820"/>
      <c r="Z13" s="727" t="str">
        <f>IF(基本情報入力シート!M32="","",基本情報入力シート!M32)</f>
        <v/>
      </c>
      <c r="AA13" s="727"/>
      <c r="AB13" s="727"/>
      <c r="AC13" s="727"/>
      <c r="AD13" s="727"/>
      <c r="AE13" s="727"/>
      <c r="AF13" s="727"/>
      <c r="AG13" s="727"/>
      <c r="AH13" s="727"/>
      <c r="AI13" s="727"/>
      <c r="AJ13" s="727"/>
      <c r="AK13" s="727"/>
      <c r="AL13" s="159"/>
      <c r="AT13" s="165"/>
      <c r="AU13" s="165"/>
      <c r="AV13" s="165"/>
      <c r="AW13" s="165"/>
      <c r="AX13" s="165"/>
    </row>
    <row r="14" spans="1:50" ht="6" customHeight="1">
      <c r="A14" s="109"/>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9"/>
      <c r="AS14" s="166"/>
    </row>
    <row r="15" spans="1:50" ht="18" customHeight="1">
      <c r="A15" s="109"/>
      <c r="B15" s="167" t="s">
        <v>40</v>
      </c>
      <c r="C15" s="168"/>
      <c r="D15" s="168"/>
      <c r="E15" s="168"/>
      <c r="F15" s="168"/>
      <c r="G15" s="108"/>
      <c r="H15" s="168"/>
      <c r="I15" s="168"/>
      <c r="J15" s="168"/>
      <c r="K15" s="168"/>
      <c r="L15" s="169"/>
      <c r="M15" s="170"/>
      <c r="N15" s="108"/>
      <c r="O15" s="169"/>
      <c r="P15" s="169"/>
      <c r="Q15" s="169"/>
      <c r="R15" s="169"/>
      <c r="S15" s="169"/>
      <c r="T15" s="169"/>
      <c r="U15" s="169"/>
      <c r="V15" s="169"/>
      <c r="W15" s="168"/>
      <c r="X15" s="168"/>
      <c r="Y15" s="168"/>
      <c r="Z15" s="168"/>
      <c r="AA15" s="169"/>
      <c r="AB15" s="169"/>
      <c r="AC15" s="109"/>
      <c r="AD15" s="109"/>
      <c r="AE15" s="169"/>
      <c r="AF15" s="169"/>
      <c r="AG15" s="169"/>
      <c r="AH15" s="169"/>
      <c r="AI15" s="169"/>
      <c r="AJ15" s="169"/>
      <c r="AK15" s="169"/>
      <c r="AL15" s="109"/>
      <c r="AT15" s="166"/>
      <c r="AU15" s="166"/>
      <c r="AV15" s="166"/>
      <c r="AW15" s="166"/>
      <c r="AX15" s="166"/>
    </row>
    <row r="16" spans="1:50" s="160" customFormat="1" ht="19.5" customHeight="1">
      <c r="A16" s="159"/>
      <c r="B16" s="171" t="s">
        <v>41</v>
      </c>
      <c r="C16" s="172"/>
      <c r="D16" s="173"/>
      <c r="E16" s="174"/>
      <c r="F16" s="174"/>
      <c r="G16" s="174"/>
      <c r="H16" s="174"/>
      <c r="I16" s="174"/>
      <c r="J16" s="174"/>
      <c r="K16" s="174"/>
      <c r="L16" s="175"/>
      <c r="M16" s="175"/>
      <c r="N16" s="175"/>
      <c r="O16" s="175"/>
      <c r="P16" s="175"/>
      <c r="Q16" s="175"/>
      <c r="R16" s="175"/>
      <c r="S16" s="175"/>
      <c r="T16" s="176"/>
      <c r="U16" s="177"/>
      <c r="V16" s="177"/>
      <c r="W16" s="178"/>
      <c r="X16" s="159"/>
      <c r="Y16" s="159"/>
      <c r="Z16" s="159"/>
      <c r="AA16" s="159"/>
      <c r="AB16" s="159"/>
      <c r="AC16" s="159"/>
      <c r="AD16" s="159"/>
      <c r="AE16" s="159"/>
      <c r="AF16" s="159"/>
      <c r="AG16" s="159"/>
      <c r="AH16" s="179"/>
      <c r="AI16" s="159"/>
      <c r="AJ16" s="159"/>
      <c r="AK16" s="159"/>
      <c r="AL16" s="159"/>
    </row>
    <row r="17" spans="1:57" s="160" customFormat="1" ht="18.75" customHeight="1">
      <c r="A17" s="159"/>
      <c r="B17" s="731" t="s">
        <v>42</v>
      </c>
      <c r="C17" s="732"/>
      <c r="D17" s="732"/>
      <c r="E17" s="732"/>
      <c r="F17" s="732"/>
      <c r="G17" s="732"/>
      <c r="H17" s="732"/>
      <c r="I17" s="732"/>
      <c r="J17" s="732"/>
      <c r="K17" s="732"/>
      <c r="L17" s="732"/>
      <c r="M17" s="732"/>
      <c r="N17" s="732"/>
      <c r="O17" s="732"/>
      <c r="P17" s="732"/>
      <c r="Q17" s="732"/>
      <c r="R17" s="732"/>
      <c r="S17" s="732"/>
      <c r="T17" s="732"/>
      <c r="U17" s="732"/>
      <c r="V17" s="732"/>
      <c r="W17" s="732"/>
      <c r="X17" s="732"/>
      <c r="Y17" s="732"/>
      <c r="Z17" s="732"/>
      <c r="AA17" s="732"/>
      <c r="AB17" s="732"/>
      <c r="AC17" s="733"/>
      <c r="AD17" s="159"/>
      <c r="AE17" s="159"/>
      <c r="AF17" s="159"/>
      <c r="AG17" s="159"/>
      <c r="AH17" s="179"/>
      <c r="AI17" s="159"/>
      <c r="AJ17" s="159"/>
      <c r="AK17" s="159"/>
      <c r="AL17" s="159"/>
    </row>
    <row r="18" spans="1:57" ht="19.5" customHeight="1" thickBot="1">
      <c r="A18" s="109"/>
      <c r="B18" s="180" t="s">
        <v>43</v>
      </c>
      <c r="C18" s="729" t="s">
        <v>1911</v>
      </c>
      <c r="D18" s="729"/>
      <c r="E18" s="729"/>
      <c r="F18" s="729"/>
      <c r="G18" s="729"/>
      <c r="H18" s="729"/>
      <c r="I18" s="729"/>
      <c r="J18" s="729"/>
      <c r="K18" s="729"/>
      <c r="L18" s="729"/>
      <c r="M18" s="729"/>
      <c r="N18" s="729"/>
      <c r="O18" s="729"/>
      <c r="P18" s="729"/>
      <c r="Q18" s="729"/>
      <c r="R18" s="729"/>
      <c r="S18" s="729"/>
      <c r="T18" s="729"/>
      <c r="U18" s="729"/>
      <c r="V18" s="730"/>
      <c r="W18" s="790">
        <f>'別紙様式3-2（加算　個票）'!N5</f>
        <v>0</v>
      </c>
      <c r="X18" s="791"/>
      <c r="Y18" s="791"/>
      <c r="Z18" s="791"/>
      <c r="AA18" s="791"/>
      <c r="AB18" s="792"/>
      <c r="AC18" s="181" t="s">
        <v>44</v>
      </c>
      <c r="AD18" s="109"/>
      <c r="AE18" s="109"/>
      <c r="AF18" s="109"/>
      <c r="AG18" s="109"/>
      <c r="AH18" s="109"/>
      <c r="AI18" s="109"/>
      <c r="AJ18" s="109"/>
      <c r="AK18" s="109"/>
      <c r="AL18" s="109"/>
    </row>
    <row r="19" spans="1:57" ht="27" customHeight="1" thickBot="1">
      <c r="A19" s="109"/>
      <c r="B19" s="180" t="s">
        <v>46</v>
      </c>
      <c r="C19" s="729" t="s">
        <v>1912</v>
      </c>
      <c r="D19" s="729"/>
      <c r="E19" s="729"/>
      <c r="F19" s="729"/>
      <c r="G19" s="729"/>
      <c r="H19" s="729"/>
      <c r="I19" s="729"/>
      <c r="J19" s="729"/>
      <c r="K19" s="729"/>
      <c r="L19" s="729"/>
      <c r="M19" s="729"/>
      <c r="N19" s="729"/>
      <c r="O19" s="729"/>
      <c r="P19" s="729"/>
      <c r="Q19" s="729"/>
      <c r="R19" s="729"/>
      <c r="S19" s="729"/>
      <c r="T19" s="729"/>
      <c r="U19" s="729"/>
      <c r="V19" s="729"/>
      <c r="W19" s="782"/>
      <c r="X19" s="783"/>
      <c r="Y19" s="783"/>
      <c r="Z19" s="783"/>
      <c r="AA19" s="783"/>
      <c r="AB19" s="784"/>
      <c r="AC19" s="182" t="s">
        <v>44</v>
      </c>
      <c r="AD19" s="108" t="s">
        <v>45</v>
      </c>
      <c r="AE19" s="183"/>
      <c r="AF19" s="109"/>
      <c r="AG19" s="109"/>
      <c r="AH19" s="109"/>
      <c r="AI19" s="109"/>
      <c r="AJ19" s="109"/>
      <c r="AK19" s="109"/>
      <c r="AL19" s="109"/>
      <c r="AM19" s="184"/>
      <c r="AN19" s="184"/>
      <c r="AO19" s="184"/>
      <c r="AP19" s="184"/>
      <c r="AQ19" s="185"/>
      <c r="AR19" s="185"/>
      <c r="AS19" s="185"/>
      <c r="AT19" s="185"/>
      <c r="AU19" s="185"/>
      <c r="AV19" s="185"/>
      <c r="AW19" s="185"/>
      <c r="AX19" s="185"/>
      <c r="AY19" s="185"/>
      <c r="AZ19" s="185"/>
      <c r="BA19" s="186"/>
    </row>
    <row r="20" spans="1:57" ht="21.75" customHeight="1" thickBot="1">
      <c r="A20" s="109"/>
      <c r="B20" s="180" t="s">
        <v>47</v>
      </c>
      <c r="C20" s="821" t="s">
        <v>1913</v>
      </c>
      <c r="D20" s="821"/>
      <c r="E20" s="821"/>
      <c r="F20" s="821"/>
      <c r="G20" s="821"/>
      <c r="H20" s="821"/>
      <c r="I20" s="821"/>
      <c r="J20" s="821"/>
      <c r="K20" s="821"/>
      <c r="L20" s="821"/>
      <c r="M20" s="821"/>
      <c r="N20" s="821"/>
      <c r="O20" s="821"/>
      <c r="P20" s="821"/>
      <c r="Q20" s="821"/>
      <c r="R20" s="821"/>
      <c r="S20" s="821"/>
      <c r="T20" s="821"/>
      <c r="U20" s="821"/>
      <c r="V20" s="822"/>
      <c r="W20" s="790">
        <f>W18+W19</f>
        <v>0</v>
      </c>
      <c r="X20" s="791"/>
      <c r="Y20" s="791"/>
      <c r="Z20" s="791"/>
      <c r="AA20" s="791"/>
      <c r="AB20" s="792"/>
      <c r="AC20" s="181" t="s">
        <v>44</v>
      </c>
      <c r="AD20" s="108" t="s">
        <v>45</v>
      </c>
      <c r="AE20" s="745" t="str">
        <f>IF(H7="", "", IFERROR(IF(W21&gt;=W20,"○","×"),""))</f>
        <v/>
      </c>
      <c r="AF20" s="109"/>
      <c r="AG20" s="109"/>
      <c r="AH20" s="109"/>
      <c r="AI20" s="109"/>
      <c r="AJ20" s="109"/>
      <c r="AK20" s="109"/>
      <c r="AL20" s="109"/>
      <c r="AM20" s="109"/>
      <c r="AN20" s="109"/>
      <c r="AO20" s="109"/>
      <c r="AP20" s="109"/>
      <c r="AQ20" s="828" t="s">
        <v>1994</v>
      </c>
      <c r="AR20" s="829"/>
      <c r="AS20" s="829"/>
      <c r="AT20" s="829"/>
      <c r="AU20" s="829"/>
      <c r="AV20" s="829"/>
      <c r="AW20" s="829"/>
      <c r="AX20" s="829"/>
      <c r="AY20" s="829"/>
      <c r="AZ20" s="829"/>
      <c r="BA20" s="829"/>
      <c r="BB20" s="829"/>
      <c r="BC20" s="829"/>
      <c r="BD20" s="829"/>
      <c r="BE20" s="830"/>
    </row>
    <row r="21" spans="1:57" ht="37.15" customHeight="1" thickBot="1">
      <c r="A21" s="109"/>
      <c r="B21" s="180" t="s">
        <v>48</v>
      </c>
      <c r="C21" s="821" t="s">
        <v>2114</v>
      </c>
      <c r="D21" s="821"/>
      <c r="E21" s="821"/>
      <c r="F21" s="821"/>
      <c r="G21" s="821"/>
      <c r="H21" s="821"/>
      <c r="I21" s="821"/>
      <c r="J21" s="821"/>
      <c r="K21" s="821"/>
      <c r="L21" s="821"/>
      <c r="M21" s="821"/>
      <c r="N21" s="821"/>
      <c r="O21" s="821"/>
      <c r="P21" s="821"/>
      <c r="Q21" s="821"/>
      <c r="R21" s="821"/>
      <c r="S21" s="821"/>
      <c r="T21" s="821"/>
      <c r="U21" s="821"/>
      <c r="V21" s="821"/>
      <c r="W21" s="782"/>
      <c r="X21" s="783"/>
      <c r="Y21" s="783"/>
      <c r="Z21" s="783"/>
      <c r="AA21" s="783"/>
      <c r="AB21" s="784"/>
      <c r="AC21" s="187" t="s">
        <v>44</v>
      </c>
      <c r="AD21" s="108" t="s">
        <v>45</v>
      </c>
      <c r="AE21" s="747"/>
      <c r="AF21" s="109"/>
      <c r="AG21" s="109"/>
      <c r="AH21" s="109"/>
      <c r="AI21" s="109"/>
      <c r="AJ21" s="109"/>
      <c r="AK21" s="109"/>
      <c r="AL21" s="109"/>
    </row>
    <row r="22" spans="1:57" ht="18" customHeight="1">
      <c r="A22" s="109"/>
      <c r="B22" s="188" t="s">
        <v>49</v>
      </c>
      <c r="C22" s="189"/>
      <c r="D22" s="189"/>
      <c r="E22" s="189"/>
      <c r="F22" s="190"/>
      <c r="G22" s="191"/>
      <c r="H22" s="191"/>
      <c r="I22" s="191"/>
      <c r="J22" s="191"/>
      <c r="K22" s="190"/>
      <c r="L22" s="190"/>
      <c r="M22" s="190"/>
      <c r="N22" s="190"/>
      <c r="O22" s="34"/>
      <c r="P22" s="34"/>
      <c r="Q22" s="191"/>
      <c r="R22" s="191"/>
      <c r="S22" s="191"/>
      <c r="T22" s="191"/>
      <c r="U22" s="192"/>
      <c r="V22" s="192"/>
      <c r="W22" s="192"/>
      <c r="X22" s="192"/>
      <c r="Y22" s="192"/>
      <c r="Z22" s="192"/>
      <c r="AA22" s="192"/>
      <c r="AB22" s="192"/>
      <c r="AC22" s="192"/>
      <c r="AD22" s="192"/>
      <c r="AE22" s="192"/>
      <c r="AF22" s="192"/>
      <c r="AG22" s="192"/>
      <c r="AH22" s="192"/>
      <c r="AI22" s="192"/>
      <c r="AJ22" s="192"/>
      <c r="AK22" s="192"/>
      <c r="AL22" s="193"/>
      <c r="AM22" s="194"/>
    </row>
    <row r="23" spans="1:57" ht="25.5" customHeight="1">
      <c r="A23" s="109"/>
      <c r="B23" s="195" t="s">
        <v>50</v>
      </c>
      <c r="C23" s="848" t="s">
        <v>2115</v>
      </c>
      <c r="D23" s="848"/>
      <c r="E23" s="848"/>
      <c r="F23" s="848"/>
      <c r="G23" s="848"/>
      <c r="H23" s="848"/>
      <c r="I23" s="848"/>
      <c r="J23" s="848"/>
      <c r="K23" s="848"/>
      <c r="L23" s="848"/>
      <c r="M23" s="848"/>
      <c r="N23" s="848"/>
      <c r="O23" s="848"/>
      <c r="P23" s="848"/>
      <c r="Q23" s="848"/>
      <c r="R23" s="848"/>
      <c r="S23" s="848"/>
      <c r="T23" s="848"/>
      <c r="U23" s="848"/>
      <c r="V23" s="848"/>
      <c r="W23" s="848"/>
      <c r="X23" s="848"/>
      <c r="Y23" s="848"/>
      <c r="Z23" s="848"/>
      <c r="AA23" s="848"/>
      <c r="AB23" s="848"/>
      <c r="AC23" s="848"/>
      <c r="AD23" s="848"/>
      <c r="AE23" s="848"/>
      <c r="AF23" s="848"/>
      <c r="AG23" s="848"/>
      <c r="AH23" s="848"/>
      <c r="AI23" s="848"/>
      <c r="AJ23" s="848"/>
      <c r="AK23" s="848"/>
      <c r="AL23" s="192"/>
      <c r="AM23" s="194"/>
      <c r="AN23" s="194"/>
    </row>
    <row r="24" spans="1:57" ht="7.5" customHeight="1">
      <c r="A24" s="10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08"/>
      <c r="AB24" s="197"/>
      <c r="AC24" s="197"/>
      <c r="AD24" s="197"/>
      <c r="AE24" s="197"/>
      <c r="AF24" s="197"/>
      <c r="AG24" s="197"/>
      <c r="AH24" s="197"/>
      <c r="AI24" s="197"/>
      <c r="AJ24" s="197"/>
      <c r="AK24" s="197"/>
      <c r="AL24" s="109"/>
    </row>
    <row r="25" spans="1:57" ht="19.5" customHeight="1" thickBot="1">
      <c r="A25" s="109"/>
      <c r="B25" s="171" t="s">
        <v>51</v>
      </c>
      <c r="C25" s="198"/>
      <c r="D25" s="199"/>
      <c r="E25" s="199"/>
      <c r="F25" s="199"/>
      <c r="G25" s="200"/>
      <c r="H25" s="200"/>
      <c r="I25" s="200"/>
      <c r="J25" s="200"/>
      <c r="K25" s="200"/>
      <c r="L25" s="200"/>
      <c r="M25" s="200"/>
      <c r="N25" s="200"/>
      <c r="O25" s="200"/>
      <c r="P25" s="200"/>
      <c r="Q25" s="201"/>
      <c r="R25" s="201"/>
      <c r="S25" s="201"/>
      <c r="T25" s="201"/>
      <c r="U25" s="201"/>
      <c r="V25" s="201"/>
      <c r="W25" s="200"/>
      <c r="X25" s="200"/>
      <c r="Y25" s="200"/>
      <c r="Z25" s="200"/>
      <c r="AA25" s="200"/>
      <c r="AB25" s="200"/>
      <c r="AC25" s="200"/>
      <c r="AD25" s="202"/>
      <c r="AE25" s="200"/>
      <c r="AF25" s="200"/>
      <c r="AG25" s="200"/>
      <c r="AH25" s="200"/>
      <c r="AI25" s="200"/>
      <c r="AJ25" s="200"/>
      <c r="AK25" s="202"/>
      <c r="AL25" s="109"/>
    </row>
    <row r="26" spans="1:57" ht="18.75" customHeight="1" thickBot="1">
      <c r="A26" s="109"/>
      <c r="B26" s="203" t="s">
        <v>43</v>
      </c>
      <c r="C26" s="788" t="s">
        <v>1914</v>
      </c>
      <c r="D26" s="788"/>
      <c r="E26" s="788"/>
      <c r="F26" s="788"/>
      <c r="G26" s="788"/>
      <c r="H26" s="788"/>
      <c r="I26" s="788"/>
      <c r="J26" s="788"/>
      <c r="K26" s="788"/>
      <c r="L26" s="788"/>
      <c r="M26" s="788"/>
      <c r="N26" s="788"/>
      <c r="O26" s="788"/>
      <c r="P26" s="789"/>
      <c r="Q26" s="742">
        <f>Q27-Q28-Q29</f>
        <v>0</v>
      </c>
      <c r="R26" s="743"/>
      <c r="S26" s="743"/>
      <c r="T26" s="743"/>
      <c r="U26" s="743"/>
      <c r="V26" s="744"/>
      <c r="W26" s="204" t="s">
        <v>44</v>
      </c>
      <c r="X26" s="205" t="s">
        <v>45</v>
      </c>
      <c r="Y26" s="745" t="str">
        <f>IF(H7="", "", IF(Q30="","",IF(Q26="","",IF(Q26&gt;=Q30,"○","×"))))</f>
        <v/>
      </c>
      <c r="Z26" s="206"/>
      <c r="AA26" s="200"/>
      <c r="AB26" s="200"/>
      <c r="AC26" s="200"/>
      <c r="AD26" s="202"/>
      <c r="AE26" s="202"/>
      <c r="AF26" s="202"/>
      <c r="AG26" s="202"/>
      <c r="AH26" s="202"/>
      <c r="AI26" s="202"/>
      <c r="AJ26" s="202"/>
      <c r="AK26" s="202"/>
      <c r="AL26" s="109"/>
      <c r="AM26" s="109"/>
      <c r="AN26" s="109"/>
      <c r="AO26" s="109"/>
      <c r="AP26" s="109"/>
      <c r="AQ26" s="773" t="s">
        <v>2141</v>
      </c>
      <c r="AR26" s="774"/>
      <c r="AS26" s="774"/>
      <c r="AT26" s="774"/>
      <c r="AU26" s="774"/>
      <c r="AV26" s="774"/>
      <c r="AW26" s="774"/>
      <c r="AX26" s="774"/>
      <c r="AY26" s="774"/>
      <c r="AZ26" s="774"/>
      <c r="BA26" s="774"/>
      <c r="BB26" s="774"/>
      <c r="BC26" s="774"/>
      <c r="BD26" s="774"/>
      <c r="BE26" s="775"/>
    </row>
    <row r="27" spans="1:57" ht="18.75" customHeight="1" thickBot="1">
      <c r="A27" s="109"/>
      <c r="B27" s="617"/>
      <c r="C27" s="735" t="s">
        <v>1915</v>
      </c>
      <c r="D27" s="735"/>
      <c r="E27" s="735"/>
      <c r="F27" s="735"/>
      <c r="G27" s="735"/>
      <c r="H27" s="735"/>
      <c r="I27" s="735"/>
      <c r="J27" s="735"/>
      <c r="K27" s="735"/>
      <c r="L27" s="735"/>
      <c r="M27" s="735"/>
      <c r="N27" s="735"/>
      <c r="O27" s="735"/>
      <c r="P27" s="736"/>
      <c r="Q27" s="739"/>
      <c r="R27" s="740"/>
      <c r="S27" s="740"/>
      <c r="T27" s="740"/>
      <c r="U27" s="740"/>
      <c r="V27" s="741"/>
      <c r="W27" s="204" t="s">
        <v>44</v>
      </c>
      <c r="X27" s="205"/>
      <c r="Y27" s="746"/>
      <c r="Z27" s="206"/>
      <c r="AA27" s="200"/>
      <c r="AB27" s="200"/>
      <c r="AC27" s="200"/>
      <c r="AD27" s="202"/>
      <c r="AE27" s="200"/>
      <c r="AF27" s="200"/>
      <c r="AG27" s="200"/>
      <c r="AH27" s="200"/>
      <c r="AI27" s="200"/>
      <c r="AJ27" s="200"/>
      <c r="AK27" s="202"/>
      <c r="AL27" s="109"/>
      <c r="AM27" s="109"/>
      <c r="AN27" s="109"/>
      <c r="AO27" s="109"/>
      <c r="AP27" s="109"/>
      <c r="AQ27" s="776"/>
      <c r="AR27" s="777"/>
      <c r="AS27" s="777"/>
      <c r="AT27" s="777"/>
      <c r="AU27" s="777"/>
      <c r="AV27" s="777"/>
      <c r="AW27" s="777"/>
      <c r="AX27" s="777"/>
      <c r="AY27" s="777"/>
      <c r="AZ27" s="777"/>
      <c r="BA27" s="777"/>
      <c r="BB27" s="777"/>
      <c r="BC27" s="777"/>
      <c r="BD27" s="777"/>
      <c r="BE27" s="778"/>
    </row>
    <row r="28" spans="1:57" ht="18.75" customHeight="1" thickBot="1">
      <c r="A28" s="109"/>
      <c r="B28" s="617"/>
      <c r="C28" s="737" t="s">
        <v>1916</v>
      </c>
      <c r="D28" s="737"/>
      <c r="E28" s="737"/>
      <c r="F28" s="737"/>
      <c r="G28" s="737"/>
      <c r="H28" s="737"/>
      <c r="I28" s="737"/>
      <c r="J28" s="737"/>
      <c r="K28" s="737"/>
      <c r="L28" s="737"/>
      <c r="M28" s="737"/>
      <c r="N28" s="737"/>
      <c r="O28" s="737"/>
      <c r="P28" s="738"/>
      <c r="Q28" s="742">
        <f>W21</f>
        <v>0</v>
      </c>
      <c r="R28" s="743"/>
      <c r="S28" s="743"/>
      <c r="T28" s="743"/>
      <c r="U28" s="743"/>
      <c r="V28" s="744"/>
      <c r="W28" s="204" t="s">
        <v>44</v>
      </c>
      <c r="X28" s="205"/>
      <c r="Y28" s="746"/>
      <c r="Z28" s="206"/>
      <c r="AA28" s="200"/>
      <c r="AB28" s="200"/>
      <c r="AC28" s="200"/>
      <c r="AD28" s="202"/>
      <c r="AE28" s="200"/>
      <c r="AF28" s="200"/>
      <c r="AG28" s="200"/>
      <c r="AH28" s="200"/>
      <c r="AI28" s="200"/>
      <c r="AJ28" s="200"/>
      <c r="AK28" s="202"/>
      <c r="AL28" s="109"/>
      <c r="AM28" s="109"/>
      <c r="AN28" s="109"/>
      <c r="AO28" s="109"/>
      <c r="AP28" s="109"/>
      <c r="AQ28" s="776"/>
      <c r="AR28" s="777"/>
      <c r="AS28" s="777"/>
      <c r="AT28" s="777"/>
      <c r="AU28" s="777"/>
      <c r="AV28" s="777"/>
      <c r="AW28" s="777"/>
      <c r="AX28" s="777"/>
      <c r="AY28" s="777"/>
      <c r="AZ28" s="777"/>
      <c r="BA28" s="777"/>
      <c r="BB28" s="777"/>
      <c r="BC28" s="777"/>
      <c r="BD28" s="777"/>
      <c r="BE28" s="778"/>
    </row>
    <row r="29" spans="1:57" ht="27.75" customHeight="1" thickBot="1">
      <c r="A29" s="109"/>
      <c r="B29" s="207"/>
      <c r="C29" s="737" t="s">
        <v>2010</v>
      </c>
      <c r="D29" s="737"/>
      <c r="E29" s="737"/>
      <c r="F29" s="737"/>
      <c r="G29" s="737"/>
      <c r="H29" s="737"/>
      <c r="I29" s="737"/>
      <c r="J29" s="737"/>
      <c r="K29" s="737"/>
      <c r="L29" s="737"/>
      <c r="M29" s="737"/>
      <c r="N29" s="737"/>
      <c r="O29" s="737"/>
      <c r="P29" s="738"/>
      <c r="Q29" s="739"/>
      <c r="R29" s="740"/>
      <c r="S29" s="740"/>
      <c r="T29" s="740"/>
      <c r="U29" s="740"/>
      <c r="V29" s="741"/>
      <c r="W29" s="204" t="s">
        <v>44</v>
      </c>
      <c r="X29" s="205"/>
      <c r="Y29" s="746"/>
      <c r="Z29" s="206"/>
      <c r="AA29" s="200"/>
      <c r="AB29" s="200"/>
      <c r="AC29" s="200"/>
      <c r="AD29" s="202"/>
      <c r="AE29" s="200"/>
      <c r="AF29" s="200"/>
      <c r="AG29" s="200"/>
      <c r="AH29" s="200"/>
      <c r="AI29" s="200"/>
      <c r="AJ29" s="200"/>
      <c r="AK29" s="202"/>
      <c r="AL29" s="109"/>
      <c r="AM29" s="109"/>
      <c r="AN29" s="109"/>
      <c r="AO29" s="109"/>
      <c r="AP29" s="109"/>
      <c r="AQ29" s="776"/>
      <c r="AR29" s="777"/>
      <c r="AS29" s="777"/>
      <c r="AT29" s="777"/>
      <c r="AU29" s="777"/>
      <c r="AV29" s="777"/>
      <c r="AW29" s="777"/>
      <c r="AX29" s="777"/>
      <c r="AY29" s="777"/>
      <c r="AZ29" s="777"/>
      <c r="BA29" s="777"/>
      <c r="BB29" s="777"/>
      <c r="BC29" s="777"/>
      <c r="BD29" s="777"/>
      <c r="BE29" s="778"/>
    </row>
    <row r="30" spans="1:57" ht="30.75" customHeight="1" thickBot="1">
      <c r="A30" s="109"/>
      <c r="B30" s="203" t="s">
        <v>46</v>
      </c>
      <c r="C30" s="855" t="s">
        <v>1917</v>
      </c>
      <c r="D30" s="856"/>
      <c r="E30" s="856"/>
      <c r="F30" s="856"/>
      <c r="G30" s="856"/>
      <c r="H30" s="856"/>
      <c r="I30" s="856"/>
      <c r="J30" s="856"/>
      <c r="K30" s="856"/>
      <c r="L30" s="856"/>
      <c r="M30" s="856"/>
      <c r="N30" s="856"/>
      <c r="O30" s="856"/>
      <c r="P30" s="856"/>
      <c r="Q30" s="742">
        <f>Q31-Q32-Q33-Q34</f>
        <v>0</v>
      </c>
      <c r="R30" s="743"/>
      <c r="S30" s="743"/>
      <c r="T30" s="743"/>
      <c r="U30" s="743"/>
      <c r="V30" s="744"/>
      <c r="W30" s="208" t="s">
        <v>44</v>
      </c>
      <c r="X30" s="205" t="s">
        <v>45</v>
      </c>
      <c r="Y30" s="747"/>
      <c r="Z30" s="206"/>
      <c r="AA30" s="200"/>
      <c r="AB30" s="200"/>
      <c r="AC30" s="200"/>
      <c r="AD30" s="202"/>
      <c r="AE30" s="200"/>
      <c r="AF30" s="200"/>
      <c r="AG30" s="200"/>
      <c r="AH30" s="200"/>
      <c r="AI30" s="200"/>
      <c r="AJ30" s="200"/>
      <c r="AK30" s="202"/>
      <c r="AL30" s="109"/>
      <c r="AM30" s="109"/>
      <c r="AN30" s="109"/>
      <c r="AO30" s="109"/>
      <c r="AP30" s="109"/>
      <c r="AQ30" s="779"/>
      <c r="AR30" s="780"/>
      <c r="AS30" s="780"/>
      <c r="AT30" s="780"/>
      <c r="AU30" s="780"/>
      <c r="AV30" s="780"/>
      <c r="AW30" s="780"/>
      <c r="AX30" s="780"/>
      <c r="AY30" s="780"/>
      <c r="AZ30" s="780"/>
      <c r="BA30" s="780"/>
      <c r="BB30" s="780"/>
      <c r="BC30" s="780"/>
      <c r="BD30" s="780"/>
      <c r="BE30" s="781"/>
    </row>
    <row r="31" spans="1:57" ht="18.75" customHeight="1" thickBot="1">
      <c r="A31" s="109"/>
      <c r="B31" s="834"/>
      <c r="C31" s="736" t="s">
        <v>1918</v>
      </c>
      <c r="D31" s="865"/>
      <c r="E31" s="865"/>
      <c r="F31" s="865"/>
      <c r="G31" s="865"/>
      <c r="H31" s="865"/>
      <c r="I31" s="865"/>
      <c r="J31" s="865"/>
      <c r="K31" s="865"/>
      <c r="L31" s="865"/>
      <c r="M31" s="865"/>
      <c r="N31" s="865"/>
      <c r="O31" s="865"/>
      <c r="P31" s="866"/>
      <c r="Q31" s="839"/>
      <c r="R31" s="840"/>
      <c r="S31" s="840"/>
      <c r="T31" s="840"/>
      <c r="U31" s="840"/>
      <c r="V31" s="841"/>
      <c r="W31" s="204" t="s">
        <v>44</v>
      </c>
      <c r="X31" s="200"/>
      <c r="Y31" s="200"/>
      <c r="Z31" s="200"/>
      <c r="AA31" s="200"/>
      <c r="AB31" s="200"/>
      <c r="AC31" s="200"/>
      <c r="AD31" s="202"/>
      <c r="AE31" s="200"/>
      <c r="AF31" s="200"/>
      <c r="AG31" s="200"/>
      <c r="AH31" s="200"/>
      <c r="AI31" s="200"/>
      <c r="AJ31" s="200"/>
      <c r="AK31" s="202"/>
      <c r="AL31" s="109"/>
    </row>
    <row r="32" spans="1:57" ht="18.75" customHeight="1" thickBot="1">
      <c r="A32" s="109"/>
      <c r="B32" s="834"/>
      <c r="C32" s="736" t="s">
        <v>2116</v>
      </c>
      <c r="D32" s="865"/>
      <c r="E32" s="865"/>
      <c r="F32" s="865"/>
      <c r="G32" s="865"/>
      <c r="H32" s="865"/>
      <c r="I32" s="865"/>
      <c r="J32" s="865"/>
      <c r="K32" s="865"/>
      <c r="L32" s="865"/>
      <c r="M32" s="865"/>
      <c r="N32" s="865"/>
      <c r="O32" s="865"/>
      <c r="P32" s="866"/>
      <c r="Q32" s="839"/>
      <c r="R32" s="840"/>
      <c r="S32" s="840"/>
      <c r="T32" s="840"/>
      <c r="U32" s="840"/>
      <c r="V32" s="841"/>
      <c r="W32" s="204" t="s">
        <v>44</v>
      </c>
      <c r="X32" s="200"/>
      <c r="Y32" s="200"/>
      <c r="Z32" s="200"/>
      <c r="AA32" s="200"/>
      <c r="AB32" s="200"/>
      <c r="AC32" s="200"/>
      <c r="AD32" s="202"/>
      <c r="AE32" s="200"/>
      <c r="AF32" s="200"/>
      <c r="AG32" s="200"/>
      <c r="AH32" s="200"/>
      <c r="AI32" s="200"/>
      <c r="AJ32" s="200"/>
      <c r="AK32" s="202"/>
      <c r="AL32" s="109"/>
    </row>
    <row r="33" spans="1:57" ht="27.75" customHeight="1" thickBot="1">
      <c r="A33" s="109"/>
      <c r="B33" s="834"/>
      <c r="C33" s="867" t="s">
        <v>2117</v>
      </c>
      <c r="D33" s="868"/>
      <c r="E33" s="868"/>
      <c r="F33" s="868"/>
      <c r="G33" s="868"/>
      <c r="H33" s="868"/>
      <c r="I33" s="868"/>
      <c r="J33" s="868"/>
      <c r="K33" s="868"/>
      <c r="L33" s="868"/>
      <c r="M33" s="868"/>
      <c r="N33" s="868"/>
      <c r="O33" s="868"/>
      <c r="P33" s="869"/>
      <c r="Q33" s="839"/>
      <c r="R33" s="840"/>
      <c r="S33" s="840"/>
      <c r="T33" s="840"/>
      <c r="U33" s="840"/>
      <c r="V33" s="841"/>
      <c r="W33" s="204" t="s">
        <v>44</v>
      </c>
      <c r="X33" s="200"/>
      <c r="Y33" s="200"/>
      <c r="Z33" s="200"/>
      <c r="AA33" s="200"/>
      <c r="AB33" s="200"/>
      <c r="AC33" s="200"/>
      <c r="AD33" s="202"/>
      <c r="AE33" s="200"/>
      <c r="AF33" s="200"/>
      <c r="AG33" s="200"/>
      <c r="AH33" s="200"/>
      <c r="AI33" s="200"/>
      <c r="AJ33" s="200"/>
      <c r="AK33" s="202"/>
      <c r="AL33" s="109"/>
    </row>
    <row r="34" spans="1:57" ht="28.5" customHeight="1" thickBot="1">
      <c r="A34" s="109"/>
      <c r="B34" s="835"/>
      <c r="C34" s="836" t="s">
        <v>2011</v>
      </c>
      <c r="D34" s="837"/>
      <c r="E34" s="837"/>
      <c r="F34" s="837"/>
      <c r="G34" s="837"/>
      <c r="H34" s="837"/>
      <c r="I34" s="837"/>
      <c r="J34" s="837"/>
      <c r="K34" s="837"/>
      <c r="L34" s="837"/>
      <c r="M34" s="837"/>
      <c r="N34" s="837"/>
      <c r="O34" s="837"/>
      <c r="P34" s="838"/>
      <c r="Q34" s="839"/>
      <c r="R34" s="840"/>
      <c r="S34" s="840"/>
      <c r="T34" s="840"/>
      <c r="U34" s="840"/>
      <c r="V34" s="841"/>
      <c r="W34" s="208" t="s">
        <v>44</v>
      </c>
      <c r="X34" s="200"/>
      <c r="Y34" s="200"/>
      <c r="Z34" s="200"/>
      <c r="AA34" s="202"/>
      <c r="AC34" s="200"/>
      <c r="AD34" s="200"/>
      <c r="AE34" s="200"/>
      <c r="AF34" s="200"/>
      <c r="AG34" s="200"/>
      <c r="AH34" s="200"/>
      <c r="AI34" s="202"/>
      <c r="AJ34" s="109"/>
      <c r="AK34" s="109"/>
      <c r="AL34" s="109"/>
      <c r="AW34" s="155"/>
    </row>
    <row r="35" spans="1:57" s="160" customFormat="1" ht="6" customHeight="1">
      <c r="A35" s="159"/>
      <c r="B35" s="174"/>
      <c r="C35" s="172"/>
      <c r="D35" s="173"/>
      <c r="E35" s="174"/>
      <c r="F35" s="174"/>
      <c r="G35" s="174"/>
      <c r="H35" s="174"/>
      <c r="I35" s="174"/>
      <c r="J35" s="174"/>
      <c r="K35" s="174"/>
      <c r="L35" s="175"/>
      <c r="M35" s="175"/>
      <c r="N35" s="175"/>
      <c r="O35" s="175"/>
      <c r="P35" s="175"/>
      <c r="Q35" s="175"/>
      <c r="R35" s="175"/>
      <c r="S35" s="175"/>
      <c r="T35" s="176"/>
      <c r="U35" s="177"/>
      <c r="V35" s="177"/>
      <c r="W35" s="177"/>
      <c r="X35" s="177"/>
      <c r="Y35" s="177"/>
      <c r="Z35" s="177"/>
      <c r="AA35" s="174"/>
      <c r="AB35" s="174"/>
      <c r="AC35" s="176"/>
      <c r="AD35" s="177"/>
      <c r="AE35" s="177"/>
      <c r="AF35" s="177"/>
      <c r="AG35" s="177"/>
      <c r="AH35" s="177"/>
      <c r="AI35" s="177"/>
      <c r="AJ35" s="174"/>
      <c r="AK35" s="174"/>
      <c r="AL35" s="159"/>
      <c r="AT35" s="165"/>
      <c r="AU35" s="165"/>
      <c r="AV35" s="165"/>
      <c r="AW35" s="165"/>
      <c r="AX35" s="165"/>
    </row>
    <row r="36" spans="1:57" ht="12" customHeight="1">
      <c r="A36" s="109"/>
      <c r="B36" s="209" t="s">
        <v>49</v>
      </c>
      <c r="C36" s="210"/>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row>
    <row r="37" spans="1:57" s="160" customFormat="1" ht="24" customHeight="1">
      <c r="A37" s="159"/>
      <c r="B37" s="211" t="s">
        <v>50</v>
      </c>
      <c r="C37" s="842" t="s">
        <v>1919</v>
      </c>
      <c r="D37" s="842"/>
      <c r="E37" s="842"/>
      <c r="F37" s="842"/>
      <c r="G37" s="842"/>
      <c r="H37" s="842"/>
      <c r="I37" s="842"/>
      <c r="J37" s="842"/>
      <c r="K37" s="842"/>
      <c r="L37" s="842"/>
      <c r="M37" s="842"/>
      <c r="N37" s="842"/>
      <c r="O37" s="842"/>
      <c r="P37" s="842"/>
      <c r="Q37" s="842"/>
      <c r="R37" s="842"/>
      <c r="S37" s="842"/>
      <c r="T37" s="842"/>
      <c r="U37" s="842"/>
      <c r="V37" s="842"/>
      <c r="W37" s="842"/>
      <c r="X37" s="842"/>
      <c r="Y37" s="842"/>
      <c r="Z37" s="842"/>
      <c r="AA37" s="842"/>
      <c r="AB37" s="842"/>
      <c r="AC37" s="842"/>
      <c r="AD37" s="842"/>
      <c r="AE37" s="842"/>
      <c r="AF37" s="842"/>
      <c r="AG37" s="842"/>
      <c r="AH37" s="842"/>
      <c r="AI37" s="842"/>
      <c r="AJ37" s="842"/>
      <c r="AK37" s="842"/>
      <c r="AL37" s="212"/>
      <c r="AT37" s="165"/>
      <c r="AU37" s="165"/>
      <c r="AV37" s="165"/>
      <c r="AW37" s="165"/>
      <c r="AX37" s="165"/>
    </row>
    <row r="38" spans="1:57" s="160" customFormat="1" ht="33" customHeight="1">
      <c r="A38" s="159"/>
      <c r="B38" s="211" t="s">
        <v>50</v>
      </c>
      <c r="C38" s="848" t="s">
        <v>2012</v>
      </c>
      <c r="D38" s="848"/>
      <c r="E38" s="848"/>
      <c r="F38" s="848"/>
      <c r="G38" s="848"/>
      <c r="H38" s="848"/>
      <c r="I38" s="848"/>
      <c r="J38" s="848"/>
      <c r="K38" s="848"/>
      <c r="L38" s="848"/>
      <c r="M38" s="848"/>
      <c r="N38" s="848"/>
      <c r="O38" s="848"/>
      <c r="P38" s="848"/>
      <c r="Q38" s="848"/>
      <c r="R38" s="848"/>
      <c r="S38" s="848"/>
      <c r="T38" s="848"/>
      <c r="U38" s="848"/>
      <c r="V38" s="848"/>
      <c r="W38" s="848"/>
      <c r="X38" s="848"/>
      <c r="Y38" s="848"/>
      <c r="Z38" s="848"/>
      <c r="AA38" s="848"/>
      <c r="AB38" s="848"/>
      <c r="AC38" s="848"/>
      <c r="AD38" s="848"/>
      <c r="AE38" s="848"/>
      <c r="AF38" s="848"/>
      <c r="AG38" s="848"/>
      <c r="AH38" s="848"/>
      <c r="AI38" s="848"/>
      <c r="AJ38" s="848"/>
      <c r="AK38" s="848"/>
      <c r="AL38" s="212"/>
      <c r="AT38" s="165"/>
      <c r="AU38" s="165"/>
      <c r="AV38" s="165"/>
      <c r="AW38" s="165"/>
      <c r="AX38" s="165"/>
    </row>
    <row r="39" spans="1:57" s="160" customFormat="1" ht="44.25" customHeight="1">
      <c r="A39" s="159"/>
      <c r="B39" s="211" t="s">
        <v>50</v>
      </c>
      <c r="C39" s="842" t="s">
        <v>2118</v>
      </c>
      <c r="D39" s="842"/>
      <c r="E39" s="842"/>
      <c r="F39" s="842"/>
      <c r="G39" s="842"/>
      <c r="H39" s="842"/>
      <c r="I39" s="842"/>
      <c r="J39" s="842"/>
      <c r="K39" s="842"/>
      <c r="L39" s="842"/>
      <c r="M39" s="842"/>
      <c r="N39" s="842"/>
      <c r="O39" s="842"/>
      <c r="P39" s="842"/>
      <c r="Q39" s="842"/>
      <c r="R39" s="842"/>
      <c r="S39" s="842"/>
      <c r="T39" s="842"/>
      <c r="U39" s="842"/>
      <c r="V39" s="842"/>
      <c r="W39" s="842"/>
      <c r="X39" s="842"/>
      <c r="Y39" s="842"/>
      <c r="Z39" s="842"/>
      <c r="AA39" s="842"/>
      <c r="AB39" s="842"/>
      <c r="AC39" s="842"/>
      <c r="AD39" s="842"/>
      <c r="AE39" s="842"/>
      <c r="AF39" s="842"/>
      <c r="AG39" s="842"/>
      <c r="AH39" s="842"/>
      <c r="AI39" s="842"/>
      <c r="AJ39" s="842"/>
      <c r="AK39" s="842"/>
      <c r="AL39" s="212"/>
      <c r="AT39" s="165"/>
      <c r="AU39" s="165"/>
      <c r="AV39" s="165"/>
      <c r="AW39" s="165"/>
      <c r="AX39" s="165"/>
    </row>
    <row r="40" spans="1:57" ht="4.5" customHeight="1">
      <c r="A40" s="109"/>
      <c r="B40" s="213"/>
      <c r="C40" s="21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210"/>
      <c r="AE40" s="210"/>
      <c r="AF40" s="210"/>
      <c r="AG40" s="210"/>
      <c r="AH40" s="210"/>
      <c r="AI40" s="210"/>
      <c r="AJ40" s="210"/>
      <c r="AK40" s="210"/>
      <c r="AL40" s="210"/>
    </row>
    <row r="41" spans="1:57" ht="19.5" customHeight="1">
      <c r="A41" s="109"/>
      <c r="B41" s="768" t="s">
        <v>1992</v>
      </c>
      <c r="C41" s="768"/>
      <c r="D41" s="768"/>
      <c r="E41" s="768"/>
      <c r="F41" s="768"/>
      <c r="G41" s="768"/>
      <c r="H41" s="768"/>
      <c r="I41" s="768"/>
      <c r="J41" s="768"/>
      <c r="K41" s="768"/>
      <c r="L41" s="768"/>
      <c r="M41" s="768"/>
      <c r="N41" s="768"/>
      <c r="O41" s="768"/>
      <c r="P41" s="768"/>
      <c r="Q41" s="768"/>
      <c r="R41" s="768"/>
      <c r="S41" s="768"/>
      <c r="T41" s="768"/>
      <c r="U41" s="768"/>
      <c r="V41" s="768"/>
      <c r="W41" s="768"/>
      <c r="X41" s="768"/>
      <c r="Y41" s="768"/>
      <c r="Z41" s="768"/>
      <c r="AA41" s="768"/>
      <c r="AB41" s="768"/>
      <c r="AC41" s="768"/>
      <c r="AD41" s="768"/>
      <c r="AE41" s="768"/>
      <c r="AF41" s="768"/>
      <c r="AG41" s="768"/>
      <c r="AH41" s="768"/>
      <c r="AI41" s="768"/>
      <c r="AJ41" s="768"/>
      <c r="AK41" s="768"/>
      <c r="AL41" s="171"/>
      <c r="AT41" s="166"/>
      <c r="AU41" s="166"/>
      <c r="AV41" s="166"/>
      <c r="AW41" s="166"/>
      <c r="AX41" s="166"/>
    </row>
    <row r="42" spans="1:57" ht="16.5" customHeight="1" thickBot="1">
      <c r="A42" s="109"/>
      <c r="B42" s="110" t="s">
        <v>50</v>
      </c>
      <c r="C42" s="769" t="s">
        <v>2013</v>
      </c>
      <c r="D42" s="769"/>
      <c r="E42" s="769"/>
      <c r="F42" s="769"/>
      <c r="G42" s="769"/>
      <c r="H42" s="769"/>
      <c r="I42" s="769"/>
      <c r="J42" s="769"/>
      <c r="K42" s="769"/>
      <c r="L42" s="769"/>
      <c r="M42" s="769"/>
      <c r="N42" s="769"/>
      <c r="O42" s="769"/>
      <c r="P42" s="769"/>
      <c r="Q42" s="769"/>
      <c r="R42" s="769"/>
      <c r="S42" s="769"/>
      <c r="T42" s="769"/>
      <c r="U42" s="769"/>
      <c r="V42" s="769"/>
      <c r="W42" s="769"/>
      <c r="X42" s="769"/>
      <c r="Y42" s="769"/>
      <c r="Z42" s="769"/>
      <c r="AA42" s="769"/>
      <c r="AB42" s="769"/>
      <c r="AC42" s="769"/>
      <c r="AD42" s="769"/>
      <c r="AE42" s="769"/>
      <c r="AF42" s="769"/>
      <c r="AG42" s="769"/>
      <c r="AH42" s="769"/>
      <c r="AI42" s="769"/>
      <c r="AJ42" s="769"/>
      <c r="AK42" s="769"/>
      <c r="AL42" s="172"/>
      <c r="AT42" s="166"/>
      <c r="AU42" s="166"/>
      <c r="AV42" s="166"/>
      <c r="AW42" s="166"/>
      <c r="AX42" s="166"/>
    </row>
    <row r="43" spans="1:57" ht="51.75" customHeight="1">
      <c r="A43" s="109"/>
      <c r="B43" s="756" t="s">
        <v>52</v>
      </c>
      <c r="C43" s="757"/>
      <c r="D43" s="757"/>
      <c r="E43" s="758"/>
      <c r="F43" s="759"/>
      <c r="G43" s="760"/>
      <c r="H43" s="760"/>
      <c r="I43" s="760"/>
      <c r="J43" s="760"/>
      <c r="K43" s="760"/>
      <c r="L43" s="760"/>
      <c r="M43" s="760"/>
      <c r="N43" s="760"/>
      <c r="O43" s="760"/>
      <c r="P43" s="760"/>
      <c r="Q43" s="760"/>
      <c r="R43" s="760"/>
      <c r="S43" s="760"/>
      <c r="T43" s="760"/>
      <c r="U43" s="760"/>
      <c r="V43" s="760"/>
      <c r="W43" s="760"/>
      <c r="X43" s="760"/>
      <c r="Y43" s="760"/>
      <c r="Z43" s="760"/>
      <c r="AA43" s="760"/>
      <c r="AB43" s="760"/>
      <c r="AC43" s="760"/>
      <c r="AD43" s="760"/>
      <c r="AE43" s="760"/>
      <c r="AF43" s="760"/>
      <c r="AG43" s="760"/>
      <c r="AH43" s="760"/>
      <c r="AI43" s="760"/>
      <c r="AJ43" s="760"/>
      <c r="AK43" s="761"/>
      <c r="AL43" s="159"/>
      <c r="AQ43" s="882" t="s">
        <v>1995</v>
      </c>
      <c r="AR43" s="883"/>
      <c r="AS43" s="883"/>
      <c r="AT43" s="883"/>
      <c r="AU43" s="883"/>
      <c r="AV43" s="883"/>
      <c r="AW43" s="883"/>
      <c r="AX43" s="883"/>
      <c r="AY43" s="883"/>
      <c r="AZ43" s="883"/>
      <c r="BA43" s="883"/>
      <c r="BB43" s="883"/>
      <c r="BC43" s="883"/>
      <c r="BD43" s="883"/>
      <c r="BE43" s="884"/>
    </row>
    <row r="44" spans="1:57" ht="47.25" customHeight="1" thickBot="1">
      <c r="A44" s="109"/>
      <c r="B44" s="756" t="s">
        <v>53</v>
      </c>
      <c r="C44" s="757"/>
      <c r="D44" s="757"/>
      <c r="E44" s="758"/>
      <c r="F44" s="770"/>
      <c r="G44" s="771"/>
      <c r="H44" s="771"/>
      <c r="I44" s="771"/>
      <c r="J44" s="771"/>
      <c r="K44" s="771"/>
      <c r="L44" s="771"/>
      <c r="M44" s="771"/>
      <c r="N44" s="771"/>
      <c r="O44" s="771"/>
      <c r="P44" s="771"/>
      <c r="Q44" s="771"/>
      <c r="R44" s="771"/>
      <c r="S44" s="771"/>
      <c r="T44" s="771"/>
      <c r="U44" s="771"/>
      <c r="V44" s="771"/>
      <c r="W44" s="771"/>
      <c r="X44" s="771"/>
      <c r="Y44" s="771"/>
      <c r="Z44" s="771"/>
      <c r="AA44" s="771"/>
      <c r="AB44" s="771"/>
      <c r="AC44" s="771"/>
      <c r="AD44" s="771"/>
      <c r="AE44" s="771"/>
      <c r="AF44" s="771"/>
      <c r="AG44" s="771"/>
      <c r="AH44" s="771"/>
      <c r="AI44" s="771"/>
      <c r="AJ44" s="771"/>
      <c r="AK44" s="772"/>
      <c r="AL44" s="159"/>
      <c r="AQ44" s="885"/>
      <c r="AR44" s="886"/>
      <c r="AS44" s="886"/>
      <c r="AT44" s="886"/>
      <c r="AU44" s="886"/>
      <c r="AV44" s="886"/>
      <c r="AW44" s="886"/>
      <c r="AX44" s="886"/>
      <c r="AY44" s="886"/>
      <c r="AZ44" s="886"/>
      <c r="BA44" s="886"/>
      <c r="BB44" s="886"/>
      <c r="BC44" s="886"/>
      <c r="BD44" s="886"/>
      <c r="BE44" s="887"/>
    </row>
    <row r="45" spans="1:57" ht="13.5" customHeight="1">
      <c r="A45" s="109"/>
      <c r="B45" s="214"/>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5"/>
      <c r="AT45" s="166"/>
      <c r="AU45" s="166"/>
      <c r="AV45" s="166"/>
      <c r="AW45" s="166"/>
      <c r="AX45" s="166"/>
    </row>
    <row r="46" spans="1:57" s="217" customFormat="1" ht="30.75" customHeight="1">
      <c r="A46" s="216"/>
      <c r="B46" s="748" t="s">
        <v>2009</v>
      </c>
      <c r="C46" s="748"/>
      <c r="D46" s="748"/>
      <c r="E46" s="748"/>
      <c r="F46" s="748"/>
      <c r="G46" s="748"/>
      <c r="H46" s="748"/>
      <c r="I46" s="748"/>
      <c r="J46" s="748"/>
      <c r="K46" s="748"/>
      <c r="L46" s="748"/>
      <c r="M46" s="748"/>
      <c r="N46" s="748"/>
      <c r="O46" s="748"/>
      <c r="P46" s="748"/>
      <c r="Q46" s="748"/>
      <c r="R46" s="748"/>
      <c r="S46" s="748"/>
      <c r="T46" s="748"/>
      <c r="U46" s="748"/>
      <c r="V46" s="748"/>
      <c r="W46" s="748"/>
      <c r="X46" s="748"/>
      <c r="Y46" s="748"/>
      <c r="Z46" s="748"/>
      <c r="AA46" s="748"/>
      <c r="AB46" s="748"/>
      <c r="AC46" s="748"/>
      <c r="AD46" s="748"/>
      <c r="AE46" s="748"/>
      <c r="AF46" s="748"/>
      <c r="AG46" s="748"/>
      <c r="AH46" s="748"/>
      <c r="AI46" s="748"/>
      <c r="AJ46" s="748"/>
      <c r="AK46" s="748"/>
      <c r="AL46" s="216"/>
      <c r="AT46" s="218"/>
      <c r="AU46" s="218"/>
      <c r="AV46" s="218"/>
      <c r="AW46" s="218"/>
      <c r="AX46" s="218"/>
    </row>
    <row r="47" spans="1:57" s="217" customFormat="1" ht="17.45" customHeight="1" thickBot="1">
      <c r="A47" s="216"/>
      <c r="B47" s="767" t="s">
        <v>1983</v>
      </c>
      <c r="C47" s="767"/>
      <c r="D47" s="767"/>
      <c r="E47" s="767"/>
      <c r="F47" s="767"/>
      <c r="G47" s="767"/>
      <c r="H47" s="767"/>
      <c r="I47" s="767"/>
      <c r="J47" s="767"/>
      <c r="K47" s="767"/>
      <c r="L47" s="767"/>
      <c r="M47" s="767"/>
      <c r="N47" s="767"/>
      <c r="O47" s="767"/>
      <c r="P47" s="767"/>
      <c r="Q47" s="767"/>
      <c r="R47" s="767"/>
      <c r="S47" s="767"/>
      <c r="T47" s="767"/>
      <c r="U47" s="767"/>
      <c r="V47" s="767"/>
      <c r="W47" s="767"/>
      <c r="X47" s="767"/>
      <c r="Y47" s="767"/>
      <c r="Z47" s="767"/>
      <c r="AA47" s="767"/>
      <c r="AB47" s="767"/>
      <c r="AC47" s="767"/>
      <c r="AD47" s="767"/>
      <c r="AE47" s="767"/>
      <c r="AF47" s="767"/>
      <c r="AG47" s="767"/>
      <c r="AH47" s="767"/>
      <c r="AI47" s="767"/>
      <c r="AJ47" s="767"/>
      <c r="AK47" s="767"/>
      <c r="AL47" s="216"/>
      <c r="AM47" s="219" t="s">
        <v>1986</v>
      </c>
      <c r="AN47" s="219">
        <f>COUNTA('別紙様式3-2（加算　個票）'!P14:P113)+COUNTA('別紙様式3-2（加算　個票）'!Y14:Y113)-COUNTIF('別紙様式3-2（加算　個票）'!Y14:Y113, "ー")</f>
        <v>0</v>
      </c>
      <c r="AO47" s="220"/>
      <c r="AP47" s="220"/>
      <c r="AT47" s="218"/>
      <c r="AU47" s="218"/>
      <c r="AV47" s="218"/>
      <c r="AW47" s="218"/>
      <c r="AX47" s="218"/>
    </row>
    <row r="48" spans="1:57" s="217" customFormat="1" ht="26.45" customHeight="1" thickBot="1">
      <c r="A48" s="216"/>
      <c r="B48" s="888" t="s">
        <v>2000</v>
      </c>
      <c r="C48" s="889"/>
      <c r="D48" s="889"/>
      <c r="E48" s="889"/>
      <c r="F48" s="889"/>
      <c r="G48" s="889"/>
      <c r="H48" s="889"/>
      <c r="I48" s="889"/>
      <c r="J48" s="889"/>
      <c r="K48" s="889"/>
      <c r="L48" s="889"/>
      <c r="M48" s="889"/>
      <c r="N48" s="889"/>
      <c r="O48" s="889"/>
      <c r="P48" s="889"/>
      <c r="Q48" s="889"/>
      <c r="R48" s="889"/>
      <c r="S48" s="889"/>
      <c r="T48" s="889"/>
      <c r="U48" s="889"/>
      <c r="V48" s="889"/>
      <c r="W48" s="889"/>
      <c r="X48" s="889"/>
      <c r="Y48" s="889"/>
      <c r="Z48" s="889"/>
      <c r="AA48" s="889"/>
      <c r="AB48" s="889"/>
      <c r="AC48" s="889"/>
      <c r="AD48" s="889"/>
      <c r="AE48" s="889"/>
      <c r="AF48" s="889"/>
      <c r="AG48" s="889"/>
      <c r="AH48" s="889"/>
      <c r="AI48" s="889"/>
      <c r="AJ48" s="889"/>
      <c r="AK48" s="326" t="str">
        <f>IF(H7="", "", IF(AN47=AN51, "○", "×"))</f>
        <v/>
      </c>
      <c r="AL48" s="216"/>
      <c r="AM48" s="219" t="s">
        <v>1987</v>
      </c>
      <c r="AN48" s="219">
        <f>$AN$47-(COUNTIF('別紙様式3-2（加算　個票）'!$P$14:$P$113,"処遇加算Ⅳ")+COUNTIF('別紙様式3-2（加算　個票）'!$Y$14:$Y$113, "処遇加算Ⅳ"))</f>
        <v>0</v>
      </c>
      <c r="AO48" s="220"/>
      <c r="AP48" s="220"/>
      <c r="AT48" s="218"/>
      <c r="AU48" s="218"/>
      <c r="AV48" s="218"/>
      <c r="AW48" s="218"/>
      <c r="AX48" s="218"/>
    </row>
    <row r="49" spans="1:57" s="217" customFormat="1" ht="30.75" customHeight="1" thickBot="1">
      <c r="A49" s="216"/>
      <c r="B49" s="823" t="s">
        <v>2119</v>
      </c>
      <c r="C49" s="824"/>
      <c r="D49" s="824"/>
      <c r="E49" s="824"/>
      <c r="F49" s="824"/>
      <c r="G49" s="824"/>
      <c r="H49" s="824"/>
      <c r="I49" s="824"/>
      <c r="J49" s="824"/>
      <c r="K49" s="824"/>
      <c r="L49" s="824"/>
      <c r="M49" s="824"/>
      <c r="N49" s="824"/>
      <c r="O49" s="824"/>
      <c r="P49" s="824"/>
      <c r="Q49" s="824"/>
      <c r="R49" s="824"/>
      <c r="S49" s="825"/>
      <c r="T49" s="826">
        <f>'別紙様式3-2（加算　個票）'!N6</f>
        <v>0</v>
      </c>
      <c r="U49" s="827"/>
      <c r="V49" s="827"/>
      <c r="W49" s="827"/>
      <c r="X49" s="827"/>
      <c r="Y49" s="221" t="s">
        <v>44</v>
      </c>
      <c r="AA49" s="122"/>
      <c r="AB49" s="109"/>
      <c r="AC49" s="109"/>
      <c r="AD49" s="109"/>
      <c r="AE49" s="216"/>
      <c r="AF49" s="216"/>
      <c r="AG49" s="216"/>
      <c r="AH49" s="216"/>
      <c r="AI49" s="216"/>
      <c r="AJ49" s="216"/>
      <c r="AK49" s="216"/>
      <c r="AL49" s="216"/>
      <c r="AM49" s="219" t="s">
        <v>1988</v>
      </c>
      <c r="AN49" s="219">
        <f>AN48-(COUNTIF('別紙様式3-2（加算　個票）'!$P$14:$P$113,"処遇加算Ⅲ")+COUNTIF('別紙様式3-2（加算　個票）'!$Y$14:$Y$113, "処遇加算Ⅲ"))</f>
        <v>0</v>
      </c>
      <c r="AO49" s="220"/>
      <c r="AP49" s="220"/>
      <c r="AQ49" s="218"/>
    </row>
    <row r="50" spans="1:57" s="217" customFormat="1" ht="30.75" customHeight="1" thickBot="1">
      <c r="A50" s="216"/>
      <c r="B50" s="762" t="s">
        <v>2120</v>
      </c>
      <c r="C50" s="763"/>
      <c r="D50" s="763"/>
      <c r="E50" s="763"/>
      <c r="F50" s="763"/>
      <c r="G50" s="763"/>
      <c r="H50" s="763"/>
      <c r="I50" s="763"/>
      <c r="J50" s="763"/>
      <c r="K50" s="763"/>
      <c r="L50" s="763"/>
      <c r="M50" s="763"/>
      <c r="N50" s="763"/>
      <c r="O50" s="763"/>
      <c r="P50" s="763"/>
      <c r="Q50" s="763"/>
      <c r="R50" s="763"/>
      <c r="S50" s="763"/>
      <c r="T50" s="764"/>
      <c r="U50" s="765"/>
      <c r="V50" s="765"/>
      <c r="W50" s="765"/>
      <c r="X50" s="766"/>
      <c r="Y50" s="222" t="s">
        <v>44</v>
      </c>
      <c r="Z50" s="109" t="s">
        <v>45</v>
      </c>
      <c r="AA50" s="183" t="str">
        <f>IF(H7="", "", IF(T50&gt;=T49, "○", "×"))</f>
        <v/>
      </c>
      <c r="AB50" s="223"/>
      <c r="AC50" s="223"/>
      <c r="AD50" s="223"/>
      <c r="AE50" s="216"/>
      <c r="AF50" s="216"/>
      <c r="AG50" s="216"/>
      <c r="AH50" s="216"/>
      <c r="AI50" s="216"/>
      <c r="AJ50" s="216"/>
      <c r="AK50" s="216"/>
      <c r="AL50" s="216"/>
      <c r="AM50" s="429" t="s">
        <v>124</v>
      </c>
      <c r="AN50" s="429">
        <f>AN49-(COUNTIF('別紙様式3-2（加算　個票）'!$P$14:$P$113,"処遇加算Ⅱ")+COUNTIF('別紙様式3-2（加算　個票）'!$Y$14:$Y$113, "処遇加算Ⅱ"))</f>
        <v>0</v>
      </c>
      <c r="AO50" s="220"/>
      <c r="AP50" s="220"/>
      <c r="AQ50" s="218"/>
    </row>
    <row r="51" spans="1:57" s="217" customFormat="1" ht="12" customHeight="1">
      <c r="A51" s="216"/>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16"/>
      <c r="AM51" s="430" t="s">
        <v>2002</v>
      </c>
      <c r="AN51" s="431">
        <f>COUNTIF('別紙様式3-2（加算　個票）'!T:T, "○")+COUNTIF('別紙様式3-2（加算　個票）'!AB:AB, "○")</f>
        <v>0</v>
      </c>
      <c r="AO51" s="220"/>
      <c r="AP51" s="220"/>
      <c r="AT51" s="218"/>
      <c r="AU51" s="218"/>
      <c r="AV51" s="218"/>
      <c r="AW51" s="218"/>
      <c r="AX51" s="218"/>
    </row>
    <row r="52" spans="1:57" ht="32.450000000000003" customHeight="1" thickBot="1">
      <c r="A52" s="109"/>
      <c r="B52" s="767" t="s">
        <v>2121</v>
      </c>
      <c r="C52" s="767"/>
      <c r="D52" s="767"/>
      <c r="E52" s="767"/>
      <c r="F52" s="767"/>
      <c r="G52" s="767"/>
      <c r="H52" s="767"/>
      <c r="I52" s="767"/>
      <c r="J52" s="767"/>
      <c r="K52" s="767"/>
      <c r="L52" s="767"/>
      <c r="M52" s="767"/>
      <c r="N52" s="767"/>
      <c r="O52" s="767"/>
      <c r="P52" s="767"/>
      <c r="Q52" s="767"/>
      <c r="R52" s="767"/>
      <c r="S52" s="767"/>
      <c r="T52" s="767"/>
      <c r="U52" s="767"/>
      <c r="V52" s="767"/>
      <c r="W52" s="767"/>
      <c r="X52" s="767"/>
      <c r="Y52" s="767"/>
      <c r="Z52" s="767"/>
      <c r="AA52" s="767"/>
      <c r="AB52" s="767"/>
      <c r="AC52" s="767"/>
      <c r="AD52" s="767"/>
      <c r="AE52" s="767"/>
      <c r="AF52" s="767"/>
      <c r="AG52" s="767"/>
      <c r="AH52" s="767"/>
      <c r="AI52" s="767"/>
      <c r="AJ52" s="767"/>
      <c r="AK52" s="767"/>
      <c r="AL52" s="109"/>
      <c r="AN52" s="228"/>
      <c r="AO52" s="220"/>
      <c r="AP52" s="220"/>
    </row>
    <row r="53" spans="1:57" ht="21" customHeight="1" thickBot="1">
      <c r="A53" s="109"/>
      <c r="B53" s="888" t="s">
        <v>2001</v>
      </c>
      <c r="C53" s="889"/>
      <c r="D53" s="889"/>
      <c r="E53" s="889"/>
      <c r="F53" s="889"/>
      <c r="G53" s="889"/>
      <c r="H53" s="889"/>
      <c r="I53" s="889"/>
      <c r="J53" s="889"/>
      <c r="K53" s="889"/>
      <c r="L53" s="889"/>
      <c r="M53" s="889"/>
      <c r="N53" s="889"/>
      <c r="O53" s="889"/>
      <c r="P53" s="889"/>
      <c r="Q53" s="889"/>
      <c r="R53" s="889"/>
      <c r="S53" s="889"/>
      <c r="T53" s="889"/>
      <c r="U53" s="889"/>
      <c r="V53" s="889"/>
      <c r="W53" s="889"/>
      <c r="X53" s="889"/>
      <c r="Y53" s="889"/>
      <c r="Z53" s="889"/>
      <c r="AA53" s="889"/>
      <c r="AB53" s="889"/>
      <c r="AC53" s="889"/>
      <c r="AD53" s="889"/>
      <c r="AE53" s="889"/>
      <c r="AF53" s="889"/>
      <c r="AG53" s="889"/>
      <c r="AH53" s="889"/>
      <c r="AI53" s="889"/>
      <c r="AJ53" s="889"/>
      <c r="AK53" s="326" t="str">
        <f>IF(H7="", "", IF(AN53=AN54, "○", "×"))</f>
        <v/>
      </c>
      <c r="AL53" s="109"/>
      <c r="AM53" s="442" t="s">
        <v>1996</v>
      </c>
      <c r="AN53" s="443">
        <f>COUNT('別紙様式3-2（加算　個票）'!U:U)+COUNT('別紙様式3-2（加算　個票）'!AC:AD)</f>
        <v>0</v>
      </c>
      <c r="AO53" s="220"/>
      <c r="AP53" s="220"/>
    </row>
    <row r="54" spans="1:57" ht="25.5" customHeight="1" thickBot="1">
      <c r="A54" s="109"/>
      <c r="B54" s="762" t="s">
        <v>2122</v>
      </c>
      <c r="C54" s="849"/>
      <c r="D54" s="849"/>
      <c r="E54" s="849"/>
      <c r="F54" s="849"/>
      <c r="G54" s="849"/>
      <c r="H54" s="849"/>
      <c r="I54" s="849"/>
      <c r="J54" s="849"/>
      <c r="K54" s="849"/>
      <c r="L54" s="849"/>
      <c r="M54" s="849"/>
      <c r="N54" s="849"/>
      <c r="O54" s="849"/>
      <c r="P54" s="849"/>
      <c r="Q54" s="849"/>
      <c r="R54" s="849"/>
      <c r="S54" s="850"/>
      <c r="T54" s="826">
        <f>'別紙様式3-2（加算　個票）'!N7</f>
        <v>0</v>
      </c>
      <c r="U54" s="827"/>
      <c r="V54" s="827"/>
      <c r="W54" s="827"/>
      <c r="X54" s="827"/>
      <c r="Y54" s="225" t="s">
        <v>44</v>
      </c>
      <c r="Z54" s="226" t="s">
        <v>45</v>
      </c>
      <c r="AA54" s="188"/>
      <c r="AB54" s="109"/>
      <c r="AC54" s="109"/>
      <c r="AD54" s="109"/>
      <c r="AE54" s="109"/>
      <c r="AF54" s="109"/>
      <c r="AG54" s="109" t="s">
        <v>45</v>
      </c>
      <c r="AH54" s="227" t="str">
        <f>IF(T55&lt;T54,"×","")</f>
        <v/>
      </c>
      <c r="AI54" s="109"/>
      <c r="AJ54" s="109"/>
      <c r="AK54" s="109"/>
      <c r="AL54" s="109"/>
      <c r="AM54" s="427" t="s">
        <v>1997</v>
      </c>
      <c r="AN54" s="428">
        <f>COUNTIF('別紙様式3-2（加算　個票）'!V:V, "○")+COUNTIF('別紙様式3-2（加算　個票）'!AE:AE, "○")</f>
        <v>0</v>
      </c>
      <c r="AO54" s="220"/>
      <c r="AP54" s="220"/>
      <c r="AQ54" s="845" t="s">
        <v>54</v>
      </c>
      <c r="AR54" s="846"/>
      <c r="AS54" s="846"/>
      <c r="AT54" s="846"/>
      <c r="AU54" s="846"/>
      <c r="AV54" s="846"/>
      <c r="AW54" s="846"/>
      <c r="AX54" s="846"/>
      <c r="AY54" s="846"/>
      <c r="AZ54" s="846"/>
      <c r="BA54" s="846"/>
      <c r="BB54" s="846"/>
      <c r="BC54" s="846"/>
      <c r="BD54" s="846"/>
      <c r="BE54" s="847"/>
    </row>
    <row r="55" spans="1:57" ht="23.25" customHeight="1" thickBot="1">
      <c r="A55" s="109"/>
      <c r="B55" s="751" t="s">
        <v>55</v>
      </c>
      <c r="C55" s="752"/>
      <c r="D55" s="752"/>
      <c r="E55" s="752"/>
      <c r="F55" s="752"/>
      <c r="G55" s="752"/>
      <c r="H55" s="752"/>
      <c r="I55" s="752"/>
      <c r="J55" s="752"/>
      <c r="K55" s="752"/>
      <c r="L55" s="752"/>
      <c r="M55" s="752"/>
      <c r="N55" s="752"/>
      <c r="O55" s="752"/>
      <c r="P55" s="752"/>
      <c r="Q55" s="752"/>
      <c r="R55" s="752"/>
      <c r="S55" s="752"/>
      <c r="T55" s="753"/>
      <c r="U55" s="754"/>
      <c r="V55" s="754"/>
      <c r="W55" s="754"/>
      <c r="X55" s="755"/>
      <c r="Y55" s="229" t="s">
        <v>44</v>
      </c>
      <c r="Z55" s="109"/>
      <c r="AA55" s="230" t="s">
        <v>56</v>
      </c>
      <c r="AB55" s="785">
        <f>IFERROR(T56/T54*100,0)</f>
        <v>0</v>
      </c>
      <c r="AC55" s="786"/>
      <c r="AD55" s="787"/>
      <c r="AE55" s="231" t="s">
        <v>57</v>
      </c>
      <c r="AF55" s="232" t="s">
        <v>58</v>
      </c>
      <c r="AG55" s="109" t="s">
        <v>45</v>
      </c>
      <c r="AH55" s="183" t="str">
        <f>IF(T54=0,"",(IF(AND(AB55&gt;=200/3,T56&lt;=T55),"○","×")))</f>
        <v/>
      </c>
      <c r="AI55" s="223"/>
      <c r="AJ55" s="223"/>
      <c r="AK55" s="223"/>
      <c r="AL55" s="223"/>
      <c r="AM55" s="444"/>
      <c r="AN55" s="426"/>
      <c r="AO55" s="228"/>
      <c r="AP55" s="228"/>
      <c r="AQ55" s="845" t="s">
        <v>1999</v>
      </c>
      <c r="AR55" s="846"/>
      <c r="AS55" s="846"/>
      <c r="AT55" s="846"/>
      <c r="AU55" s="846"/>
      <c r="AV55" s="846"/>
      <c r="AW55" s="846"/>
      <c r="AX55" s="846"/>
      <c r="AY55" s="846"/>
      <c r="AZ55" s="846"/>
      <c r="BA55" s="846"/>
      <c r="BB55" s="846"/>
      <c r="BC55" s="846"/>
      <c r="BD55" s="846"/>
      <c r="BE55" s="847"/>
    </row>
    <row r="56" spans="1:57" ht="26.25" customHeight="1" thickBot="1">
      <c r="A56" s="109"/>
      <c r="B56" s="233"/>
      <c r="C56" s="639" t="s">
        <v>1998</v>
      </c>
      <c r="D56" s="640"/>
      <c r="E56" s="640"/>
      <c r="F56" s="640"/>
      <c r="G56" s="640"/>
      <c r="H56" s="640"/>
      <c r="I56" s="640"/>
      <c r="J56" s="640"/>
      <c r="K56" s="640"/>
      <c r="L56" s="640"/>
      <c r="M56" s="640"/>
      <c r="N56" s="640"/>
      <c r="O56" s="640"/>
      <c r="P56" s="640"/>
      <c r="Q56" s="640"/>
      <c r="R56" s="640"/>
      <c r="S56" s="640"/>
      <c r="T56" s="851"/>
      <c r="U56" s="852"/>
      <c r="V56" s="852"/>
      <c r="W56" s="852"/>
      <c r="X56" s="853"/>
      <c r="Y56" s="234" t="s">
        <v>44</v>
      </c>
      <c r="Z56" s="235" t="s">
        <v>45</v>
      </c>
      <c r="AA56" s="32"/>
      <c r="AB56" s="236"/>
      <c r="AC56" s="237"/>
      <c r="AD56" s="238"/>
      <c r="AE56" s="238"/>
      <c r="AF56" s="232"/>
      <c r="AG56" s="109"/>
      <c r="AH56" s="109"/>
      <c r="AI56" s="223"/>
      <c r="AJ56" s="109"/>
      <c r="AK56" s="223"/>
      <c r="AL56" s="223"/>
      <c r="AM56" s="426"/>
      <c r="AN56" s="426"/>
      <c r="AO56" s="228"/>
      <c r="AP56" s="228"/>
      <c r="AQ56" s="239"/>
    </row>
    <row r="57" spans="1:57" ht="16.5" customHeight="1">
      <c r="A57" s="109"/>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223"/>
      <c r="AK57" s="223"/>
      <c r="AL57" s="223"/>
      <c r="AM57" s="426"/>
      <c r="AN57" s="426"/>
      <c r="AO57" s="228"/>
      <c r="AP57" s="228"/>
    </row>
    <row r="58" spans="1:57" ht="18" customHeight="1">
      <c r="A58" s="109"/>
      <c r="B58" s="171" t="s">
        <v>2123</v>
      </c>
      <c r="C58" s="171"/>
      <c r="D58" s="171"/>
      <c r="E58" s="171"/>
      <c r="F58" s="171"/>
      <c r="G58" s="171"/>
      <c r="H58" s="171"/>
      <c r="I58" s="171"/>
      <c r="J58" s="171"/>
      <c r="K58" s="171"/>
      <c r="L58" s="171"/>
      <c r="Z58" s="109"/>
      <c r="AA58" s="109"/>
      <c r="AB58" s="109"/>
      <c r="AC58" s="109"/>
      <c r="AD58" s="109"/>
      <c r="AE58" s="109"/>
      <c r="AF58" s="109"/>
      <c r="AG58" s="109"/>
      <c r="AH58" s="109"/>
      <c r="AI58" s="109"/>
      <c r="AJ58" s="109"/>
      <c r="AK58" s="109"/>
      <c r="AL58" s="109"/>
      <c r="AM58" s="426"/>
      <c r="AN58" s="426"/>
      <c r="AO58" s="228"/>
      <c r="AP58" s="228"/>
    </row>
    <row r="59" spans="1:57" ht="3" customHeight="1" thickBot="1">
      <c r="A59" s="109"/>
      <c r="B59" s="109"/>
      <c r="C59" s="171"/>
      <c r="D59" s="171"/>
      <c r="E59" s="171"/>
      <c r="F59" s="171"/>
      <c r="G59" s="171"/>
      <c r="H59" s="171"/>
      <c r="I59" s="171"/>
      <c r="J59" s="171"/>
      <c r="K59" s="171"/>
      <c r="L59" s="171"/>
      <c r="M59" s="171"/>
      <c r="N59" s="171"/>
      <c r="O59" s="171"/>
      <c r="P59" s="171"/>
      <c r="Q59" s="171"/>
      <c r="R59" s="171"/>
      <c r="S59" s="171"/>
      <c r="T59" s="171"/>
      <c r="U59" s="171"/>
      <c r="V59" s="171"/>
      <c r="W59" s="171"/>
      <c r="X59" s="171"/>
      <c r="Y59" s="171"/>
      <c r="Z59" s="171"/>
      <c r="AA59" s="171"/>
      <c r="AB59" s="171"/>
      <c r="AC59" s="171"/>
      <c r="AD59" s="171"/>
      <c r="AE59" s="171"/>
      <c r="AF59" s="171"/>
      <c r="AG59" s="171"/>
      <c r="AH59" s="171"/>
      <c r="AI59" s="171"/>
      <c r="AJ59" s="171"/>
      <c r="AK59" s="171"/>
      <c r="AL59" s="216"/>
      <c r="AM59" s="220"/>
      <c r="AN59" s="220"/>
      <c r="AO59" s="426"/>
      <c r="AP59" s="426"/>
    </row>
    <row r="60" spans="1:57" ht="13.5" customHeight="1" thickBot="1">
      <c r="A60" s="109"/>
      <c r="B60" s="618"/>
      <c r="C60" s="619"/>
      <c r="D60" s="749" t="s">
        <v>60</v>
      </c>
      <c r="E60" s="749"/>
      <c r="F60" s="749"/>
      <c r="G60" s="749"/>
      <c r="H60" s="749"/>
      <c r="I60" s="749"/>
      <c r="J60" s="749"/>
      <c r="K60" s="749"/>
      <c r="L60" s="749"/>
      <c r="M60" s="749"/>
      <c r="N60" s="749"/>
      <c r="O60" s="749"/>
      <c r="P60" s="749"/>
      <c r="Q60" s="749"/>
      <c r="R60" s="749"/>
      <c r="S60" s="749"/>
      <c r="T60" s="749"/>
      <c r="U60" s="749"/>
      <c r="V60" s="749"/>
      <c r="W60" s="749"/>
      <c r="X60" s="749"/>
      <c r="Y60" s="749"/>
      <c r="Z60" s="750"/>
      <c r="AA60" s="216"/>
      <c r="AC60" s="172"/>
      <c r="AD60" s="172"/>
      <c r="AE60" s="172"/>
      <c r="AF60" s="172"/>
      <c r="AG60" s="172"/>
      <c r="AH60" s="172"/>
      <c r="AI60" s="734"/>
      <c r="AJ60" s="734"/>
      <c r="AK60" s="734"/>
      <c r="AL60" s="159"/>
      <c r="AM60" s="520" t="b">
        <v>0</v>
      </c>
      <c r="AN60" s="220"/>
      <c r="AO60" s="220"/>
      <c r="AP60" s="220"/>
    </row>
    <row r="61" spans="1:57" ht="2.25" customHeight="1">
      <c r="A61" s="109"/>
      <c r="B61" s="159"/>
      <c r="C61" s="159"/>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159"/>
      <c r="AM61" s="220"/>
      <c r="AN61" s="220"/>
      <c r="AO61" s="220"/>
      <c r="AP61" s="220"/>
    </row>
    <row r="62" spans="1:57" ht="6" customHeight="1">
      <c r="A62" s="109"/>
      <c r="B62" s="241"/>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159"/>
      <c r="AB62" s="242"/>
      <c r="AC62" s="242"/>
      <c r="AD62" s="242"/>
      <c r="AE62" s="242"/>
      <c r="AF62" s="242"/>
      <c r="AG62" s="242"/>
      <c r="AH62" s="242"/>
      <c r="AI62" s="242"/>
      <c r="AJ62" s="242"/>
      <c r="AK62" s="242"/>
      <c r="AL62" s="159"/>
      <c r="AM62" s="220"/>
      <c r="AN62" s="220"/>
      <c r="AO62" s="220"/>
      <c r="AP62" s="220"/>
    </row>
    <row r="63" spans="1:57" ht="16.5" customHeight="1" thickBot="1">
      <c r="A63" s="109"/>
      <c r="B63" s="209"/>
      <c r="C63" s="854" t="s">
        <v>61</v>
      </c>
      <c r="D63" s="854"/>
      <c r="E63" s="854"/>
      <c r="F63" s="854"/>
      <c r="G63" s="854"/>
      <c r="H63" s="854"/>
      <c r="I63" s="854"/>
      <c r="J63" s="854"/>
      <c r="K63" s="854"/>
      <c r="L63" s="854"/>
      <c r="M63" s="854"/>
      <c r="N63" s="854"/>
      <c r="O63" s="854"/>
      <c r="P63" s="854"/>
      <c r="Q63" s="854"/>
      <c r="R63" s="854"/>
      <c r="S63" s="854"/>
      <c r="T63" s="854"/>
      <c r="U63" s="209"/>
      <c r="V63" s="209"/>
      <c r="W63" s="209"/>
      <c r="X63" s="209"/>
      <c r="Y63" s="209"/>
      <c r="Z63" s="209"/>
      <c r="AA63" s="209"/>
      <c r="AB63" s="209"/>
      <c r="AC63" s="209"/>
      <c r="AD63" s="197"/>
      <c r="AE63" s="197"/>
      <c r="AF63" s="197"/>
      <c r="AG63" s="197"/>
      <c r="AH63" s="197"/>
      <c r="AI63" s="197"/>
      <c r="AJ63" s="197"/>
      <c r="AK63" s="197"/>
      <c r="AL63" s="159"/>
      <c r="AM63" s="220"/>
      <c r="AN63" s="220"/>
      <c r="AO63" s="220"/>
      <c r="AP63" s="220"/>
    </row>
    <row r="64" spans="1:57" ht="18.75" customHeight="1" thickBot="1">
      <c r="A64" s="109"/>
      <c r="B64" s="159"/>
      <c r="C64" s="618"/>
      <c r="D64" s="619"/>
      <c r="E64" s="843" t="s">
        <v>62</v>
      </c>
      <c r="F64" s="843"/>
      <c r="G64" s="843"/>
      <c r="H64" s="843"/>
      <c r="I64" s="843"/>
      <c r="J64" s="843"/>
      <c r="K64" s="843"/>
      <c r="L64" s="843"/>
      <c r="M64" s="843"/>
      <c r="N64" s="843"/>
      <c r="O64" s="843"/>
      <c r="P64" s="843"/>
      <c r="Q64" s="843"/>
      <c r="R64" s="844"/>
      <c r="S64" s="243" t="s">
        <v>45</v>
      </c>
      <c r="T64" s="183" t="str">
        <f>IF(H7="", "",IF(AM60=TRUE, "", IF(AM64=TRUE,"○","×")))</f>
        <v/>
      </c>
      <c r="U64" s="159"/>
      <c r="V64" s="244"/>
      <c r="W64" s="244"/>
      <c r="X64" s="244"/>
      <c r="Y64" s="244"/>
      <c r="Z64" s="244"/>
      <c r="AA64" s="244"/>
      <c r="AB64" s="244"/>
      <c r="AC64" s="244"/>
      <c r="AD64" s="244"/>
      <c r="AE64" s="244"/>
      <c r="AF64" s="244"/>
      <c r="AG64" s="244"/>
      <c r="AH64" s="244"/>
      <c r="AI64" s="244"/>
      <c r="AJ64" s="244"/>
      <c r="AK64" s="244"/>
      <c r="AL64" s="159"/>
      <c r="AM64" s="520" t="b">
        <v>0</v>
      </c>
      <c r="AN64" s="220"/>
      <c r="AO64" s="220"/>
      <c r="AP64" s="220"/>
    </row>
    <row r="65" spans="1:57" ht="14.25" customHeight="1">
      <c r="A65" s="109"/>
      <c r="B65" s="245"/>
      <c r="C65" s="246" t="s">
        <v>63</v>
      </c>
      <c r="D65" s="247" t="s">
        <v>2124</v>
      </c>
      <c r="E65" s="196"/>
      <c r="F65" s="196"/>
      <c r="G65" s="196"/>
      <c r="H65" s="196"/>
      <c r="I65" s="196"/>
      <c r="J65" s="196"/>
      <c r="K65" s="196"/>
      <c r="L65" s="196"/>
      <c r="M65" s="196"/>
      <c r="N65" s="196"/>
      <c r="O65" s="196"/>
      <c r="P65" s="196"/>
      <c r="Q65" s="196"/>
      <c r="R65" s="196"/>
      <c r="S65" s="247"/>
      <c r="T65" s="247"/>
      <c r="U65" s="247"/>
      <c r="V65" s="196"/>
      <c r="W65" s="196"/>
      <c r="X65" s="196"/>
      <c r="Y65" s="196"/>
      <c r="Z65" s="248"/>
      <c r="AA65" s="248"/>
      <c r="AB65" s="248"/>
      <c r="AC65" s="248"/>
      <c r="AD65" s="115"/>
      <c r="AE65" s="115"/>
      <c r="AF65" s="115"/>
      <c r="AG65" s="115"/>
      <c r="AH65" s="172"/>
      <c r="AI65" s="172"/>
      <c r="AJ65" s="172"/>
      <c r="AK65" s="249"/>
      <c r="AL65" s="159"/>
      <c r="AM65" s="220"/>
      <c r="AN65" s="220"/>
      <c r="AO65" s="220"/>
      <c r="AP65" s="220"/>
    </row>
    <row r="66" spans="1:57" ht="14.25" customHeight="1">
      <c r="A66" s="109"/>
      <c r="B66" s="245"/>
      <c r="C66" s="250" t="s">
        <v>64</v>
      </c>
      <c r="D66" s="251" t="s">
        <v>65</v>
      </c>
      <c r="E66" s="251"/>
      <c r="F66" s="251"/>
      <c r="G66" s="251"/>
      <c r="H66" s="251"/>
      <c r="I66" s="251"/>
      <c r="J66" s="251"/>
      <c r="K66" s="251"/>
      <c r="L66" s="251"/>
      <c r="M66" s="251"/>
      <c r="N66" s="251"/>
      <c r="O66" s="251"/>
      <c r="P66" s="251"/>
      <c r="Q66" s="251"/>
      <c r="R66" s="251"/>
      <c r="S66" s="251"/>
      <c r="T66" s="251"/>
      <c r="U66" s="251"/>
      <c r="V66" s="251"/>
      <c r="W66" s="251"/>
      <c r="X66" s="251"/>
      <c r="Y66" s="251"/>
      <c r="Z66" s="252"/>
      <c r="AA66" s="252"/>
      <c r="AB66" s="252"/>
      <c r="AC66" s="252"/>
      <c r="AD66" s="253"/>
      <c r="AE66" s="253"/>
      <c r="AF66" s="253"/>
      <c r="AG66" s="253"/>
      <c r="AH66" s="254"/>
      <c r="AI66" s="254"/>
      <c r="AJ66" s="254"/>
      <c r="AK66" s="255"/>
      <c r="AL66" s="159"/>
      <c r="AM66" s="220"/>
      <c r="AN66" s="220"/>
      <c r="AO66" s="220"/>
      <c r="AP66" s="220"/>
    </row>
    <row r="67" spans="1:57" ht="14.25" customHeight="1">
      <c r="A67" s="109"/>
      <c r="B67" s="245"/>
      <c r="C67" s="256" t="s">
        <v>66</v>
      </c>
      <c r="D67" s="257" t="s">
        <v>2016</v>
      </c>
      <c r="E67" s="258"/>
      <c r="F67" s="258"/>
      <c r="G67" s="258"/>
      <c r="H67" s="258"/>
      <c r="I67" s="258"/>
      <c r="J67" s="258"/>
      <c r="K67" s="258"/>
      <c r="L67" s="258"/>
      <c r="M67" s="258"/>
      <c r="N67" s="258"/>
      <c r="O67" s="258"/>
      <c r="P67" s="258"/>
      <c r="Q67" s="258"/>
      <c r="R67" s="258"/>
      <c r="S67" s="258"/>
      <c r="T67" s="258"/>
      <c r="U67" s="258"/>
      <c r="V67" s="258"/>
      <c r="W67" s="258"/>
      <c r="X67" s="258"/>
      <c r="Y67" s="258"/>
      <c r="Z67" s="259"/>
      <c r="AA67" s="259"/>
      <c r="AB67" s="259"/>
      <c r="AC67" s="259"/>
      <c r="AD67" s="260"/>
      <c r="AE67" s="260"/>
      <c r="AF67" s="260"/>
      <c r="AG67" s="260"/>
      <c r="AH67" s="261"/>
      <c r="AI67" s="261"/>
      <c r="AJ67" s="261"/>
      <c r="AK67" s="262"/>
      <c r="AL67" s="263"/>
      <c r="AM67" s="220"/>
      <c r="AN67" s="220"/>
      <c r="AO67" s="220"/>
      <c r="AP67" s="220"/>
    </row>
    <row r="68" spans="1:57" ht="11.25" customHeight="1">
      <c r="A68" s="109"/>
      <c r="B68" s="245"/>
      <c r="C68" s="264"/>
      <c r="D68" s="196"/>
      <c r="E68" s="214"/>
      <c r="F68" s="214"/>
      <c r="G68" s="214"/>
      <c r="H68" s="214"/>
      <c r="I68" s="214"/>
      <c r="J68" s="214"/>
      <c r="K68" s="214"/>
      <c r="L68" s="214"/>
      <c r="M68" s="214"/>
      <c r="N68" s="214"/>
      <c r="O68" s="214"/>
      <c r="P68" s="214"/>
      <c r="Q68" s="214"/>
      <c r="R68" s="214"/>
      <c r="S68" s="214"/>
      <c r="T68" s="214"/>
      <c r="U68" s="214"/>
      <c r="V68" s="214"/>
      <c r="W68" s="214"/>
      <c r="X68" s="214"/>
      <c r="Y68" s="214"/>
      <c r="Z68" s="248"/>
      <c r="AA68" s="248"/>
      <c r="AB68" s="248"/>
      <c r="AC68" s="248"/>
      <c r="AD68" s="115"/>
      <c r="AE68" s="115"/>
      <c r="AF68" s="115"/>
      <c r="AG68" s="115"/>
      <c r="AH68" s="172"/>
      <c r="AI68" s="172"/>
      <c r="AJ68" s="172"/>
      <c r="AK68" s="172"/>
      <c r="AL68" s="263"/>
      <c r="AM68" s="220"/>
      <c r="AN68" s="220"/>
      <c r="AO68" s="220"/>
      <c r="AP68" s="220"/>
    </row>
    <row r="69" spans="1:57" ht="14.25" customHeight="1" thickBot="1">
      <c r="A69" s="109"/>
      <c r="B69" s="159"/>
      <c r="C69" s="854" t="s">
        <v>67</v>
      </c>
      <c r="D69" s="854"/>
      <c r="E69" s="854"/>
      <c r="F69" s="854"/>
      <c r="G69" s="854"/>
      <c r="H69" s="854"/>
      <c r="I69" s="854"/>
      <c r="J69" s="854"/>
      <c r="K69" s="854"/>
      <c r="L69" s="854"/>
      <c r="M69" s="854"/>
      <c r="N69" s="854"/>
      <c r="O69" s="854"/>
      <c r="P69" s="854"/>
      <c r="Q69" s="854"/>
      <c r="R69" s="854"/>
      <c r="S69" s="265"/>
      <c r="T69" s="265"/>
      <c r="U69" s="265"/>
      <c r="V69" s="265"/>
      <c r="W69" s="265"/>
      <c r="X69" s="265"/>
      <c r="Y69" s="265"/>
      <c r="Z69" s="265"/>
      <c r="AA69" s="265"/>
      <c r="AB69" s="265"/>
      <c r="AC69" s="265"/>
      <c r="AD69" s="265"/>
      <c r="AE69" s="265"/>
      <c r="AF69" s="265"/>
      <c r="AG69" s="265"/>
      <c r="AH69" s="265"/>
      <c r="AI69" s="265"/>
      <c r="AJ69" s="265"/>
      <c r="AK69" s="265"/>
      <c r="AL69" s="265"/>
      <c r="AM69" s="220"/>
      <c r="AN69" s="220"/>
      <c r="AO69" s="220"/>
      <c r="AP69" s="220"/>
    </row>
    <row r="70" spans="1:57" ht="21.75" customHeight="1" thickBot="1">
      <c r="A70" s="109"/>
      <c r="B70" s="266"/>
      <c r="C70" s="618"/>
      <c r="D70" s="619"/>
      <c r="E70" s="843" t="s">
        <v>68</v>
      </c>
      <c r="F70" s="843"/>
      <c r="G70" s="843"/>
      <c r="H70" s="843"/>
      <c r="I70" s="843"/>
      <c r="J70" s="843"/>
      <c r="K70" s="843"/>
      <c r="L70" s="843"/>
      <c r="M70" s="843"/>
      <c r="N70" s="843"/>
      <c r="O70" s="843"/>
      <c r="P70" s="843"/>
      <c r="Q70" s="843"/>
      <c r="R70" s="844"/>
      <c r="S70" s="243" t="s">
        <v>45</v>
      </c>
      <c r="T70" s="183" t="str">
        <f>IF(H7="", "",IF(AM60=TRUE,"",IF(AND(AM70=TRUE,OR(AND(AN70=TRUE,J73&lt;&gt;""),AND(AO71=TRUE,J75&lt;&gt;""))),"○","×")))</f>
        <v/>
      </c>
      <c r="U70" s="267"/>
      <c r="V70" s="268"/>
      <c r="W70" s="268"/>
      <c r="X70" s="268"/>
      <c r="Y70" s="268"/>
      <c r="Z70" s="268"/>
      <c r="AA70" s="268"/>
      <c r="AB70" s="268"/>
      <c r="AC70" s="268"/>
      <c r="AD70" s="268"/>
      <c r="AE70" s="268"/>
      <c r="AF70" s="268"/>
      <c r="AG70" s="268"/>
      <c r="AH70" s="268"/>
      <c r="AI70" s="268"/>
      <c r="AJ70" s="268"/>
      <c r="AK70" s="268"/>
      <c r="AL70" s="265"/>
      <c r="AM70" s="520" t="b">
        <v>0</v>
      </c>
      <c r="AN70" s="520" t="b">
        <v>0</v>
      </c>
      <c r="AO70" s="220"/>
      <c r="AP70" s="220"/>
    </row>
    <row r="71" spans="1:57" ht="30.75" customHeight="1" thickBot="1">
      <c r="A71" s="109"/>
      <c r="B71" s="913"/>
      <c r="C71" s="246" t="s">
        <v>63</v>
      </c>
      <c r="D71" s="857" t="s">
        <v>2017</v>
      </c>
      <c r="E71" s="858"/>
      <c r="F71" s="858"/>
      <c r="G71" s="858"/>
      <c r="H71" s="859"/>
      <c r="I71" s="859"/>
      <c r="J71" s="859"/>
      <c r="K71" s="859"/>
      <c r="L71" s="859"/>
      <c r="M71" s="859"/>
      <c r="N71" s="859"/>
      <c r="O71" s="859"/>
      <c r="P71" s="859"/>
      <c r="Q71" s="859"/>
      <c r="R71" s="859"/>
      <c r="S71" s="859"/>
      <c r="T71" s="859"/>
      <c r="U71" s="859"/>
      <c r="V71" s="859"/>
      <c r="W71" s="859"/>
      <c r="X71" s="859"/>
      <c r="Y71" s="859"/>
      <c r="Z71" s="859"/>
      <c r="AA71" s="859"/>
      <c r="AB71" s="859"/>
      <c r="AC71" s="859"/>
      <c r="AD71" s="859"/>
      <c r="AE71" s="859"/>
      <c r="AF71" s="859"/>
      <c r="AG71" s="859"/>
      <c r="AH71" s="859"/>
      <c r="AI71" s="859"/>
      <c r="AJ71" s="859"/>
      <c r="AK71" s="860"/>
      <c r="AL71" s="159"/>
      <c r="AM71" s="520" t="b">
        <v>1</v>
      </c>
      <c r="AN71" s="220"/>
      <c r="AO71" s="520" t="b">
        <v>0</v>
      </c>
      <c r="AP71" s="220"/>
    </row>
    <row r="72" spans="1:57" ht="28.5" customHeight="1" thickBot="1">
      <c r="A72" s="109"/>
      <c r="B72" s="913"/>
      <c r="C72" s="625"/>
      <c r="D72" s="627" t="s">
        <v>69</v>
      </c>
      <c r="E72" s="628"/>
      <c r="F72" s="628"/>
      <c r="G72" s="628"/>
      <c r="H72" s="861"/>
      <c r="I72" s="863" t="s">
        <v>43</v>
      </c>
      <c r="J72" s="870" t="s">
        <v>2018</v>
      </c>
      <c r="K72" s="871"/>
      <c r="L72" s="871"/>
      <c r="M72" s="871"/>
      <c r="N72" s="871"/>
      <c r="O72" s="871"/>
      <c r="P72" s="871"/>
      <c r="Q72" s="871"/>
      <c r="R72" s="871"/>
      <c r="S72" s="871"/>
      <c r="T72" s="871"/>
      <c r="U72" s="871"/>
      <c r="V72" s="871"/>
      <c r="W72" s="871"/>
      <c r="X72" s="871"/>
      <c r="Y72" s="871"/>
      <c r="Z72" s="871"/>
      <c r="AA72" s="871"/>
      <c r="AB72" s="871"/>
      <c r="AC72" s="871"/>
      <c r="AD72" s="871"/>
      <c r="AE72" s="871"/>
      <c r="AF72" s="871"/>
      <c r="AG72" s="871"/>
      <c r="AH72" s="871"/>
      <c r="AI72" s="871"/>
      <c r="AJ72" s="871"/>
      <c r="AK72" s="872"/>
      <c r="AL72" s="159"/>
      <c r="AM72" s="220"/>
      <c r="AN72" s="220"/>
      <c r="AO72" s="220"/>
      <c r="AP72" s="220"/>
    </row>
    <row r="73" spans="1:57" ht="34.5" customHeight="1" thickBot="1">
      <c r="A73" s="109"/>
      <c r="B73" s="913"/>
      <c r="C73" s="625"/>
      <c r="D73" s="629"/>
      <c r="E73" s="630"/>
      <c r="F73" s="630"/>
      <c r="G73" s="630"/>
      <c r="H73" s="862"/>
      <c r="I73" s="864"/>
      <c r="J73" s="873"/>
      <c r="K73" s="874"/>
      <c r="L73" s="874"/>
      <c r="M73" s="874"/>
      <c r="N73" s="874"/>
      <c r="O73" s="874"/>
      <c r="P73" s="874"/>
      <c r="Q73" s="874"/>
      <c r="R73" s="874"/>
      <c r="S73" s="874"/>
      <c r="T73" s="874"/>
      <c r="U73" s="874"/>
      <c r="V73" s="874"/>
      <c r="W73" s="874"/>
      <c r="X73" s="874"/>
      <c r="Y73" s="874"/>
      <c r="Z73" s="874"/>
      <c r="AA73" s="874"/>
      <c r="AB73" s="874"/>
      <c r="AC73" s="874"/>
      <c r="AD73" s="874"/>
      <c r="AE73" s="874"/>
      <c r="AF73" s="874"/>
      <c r="AG73" s="874"/>
      <c r="AH73" s="874"/>
      <c r="AI73" s="874"/>
      <c r="AJ73" s="874"/>
      <c r="AK73" s="875"/>
      <c r="AL73" s="159"/>
      <c r="AM73" s="159"/>
      <c r="AN73" s="159"/>
      <c r="AO73" s="220"/>
      <c r="AP73" s="220"/>
      <c r="AQ73" s="831" t="s">
        <v>70</v>
      </c>
      <c r="AR73" s="832"/>
      <c r="AS73" s="832"/>
      <c r="AT73" s="832"/>
      <c r="AU73" s="832"/>
      <c r="AV73" s="832"/>
      <c r="AW73" s="832"/>
      <c r="AX73" s="832"/>
      <c r="AY73" s="832"/>
      <c r="AZ73" s="832"/>
      <c r="BA73" s="832"/>
      <c r="BB73" s="832"/>
      <c r="BC73" s="832"/>
      <c r="BD73" s="832"/>
      <c r="BE73" s="833"/>
    </row>
    <row r="74" spans="1:57" ht="15" customHeight="1" thickBot="1">
      <c r="A74" s="109"/>
      <c r="B74" s="913"/>
      <c r="C74" s="625"/>
      <c r="D74" s="629"/>
      <c r="E74" s="630"/>
      <c r="F74" s="630"/>
      <c r="G74" s="630"/>
      <c r="H74" s="876"/>
      <c r="I74" s="878" t="s">
        <v>46</v>
      </c>
      <c r="J74" s="269" t="s">
        <v>71</v>
      </c>
      <c r="K74" s="270"/>
      <c r="L74" s="270"/>
      <c r="M74" s="270"/>
      <c r="N74" s="270"/>
      <c r="O74" s="270"/>
      <c r="P74" s="270"/>
      <c r="Q74" s="270"/>
      <c r="R74" s="270"/>
      <c r="S74" s="880" t="s">
        <v>72</v>
      </c>
      <c r="T74" s="880"/>
      <c r="U74" s="880"/>
      <c r="V74" s="880"/>
      <c r="W74" s="880"/>
      <c r="X74" s="880"/>
      <c r="Y74" s="880"/>
      <c r="Z74" s="880"/>
      <c r="AA74" s="880"/>
      <c r="AB74" s="880"/>
      <c r="AC74" s="880"/>
      <c r="AD74" s="880"/>
      <c r="AE74" s="880"/>
      <c r="AF74" s="880"/>
      <c r="AG74" s="880"/>
      <c r="AH74" s="880"/>
      <c r="AI74" s="880"/>
      <c r="AJ74" s="880"/>
      <c r="AK74" s="881"/>
      <c r="AL74" s="159"/>
      <c r="AM74" s="271"/>
      <c r="AO74" s="159"/>
      <c r="AP74" s="159"/>
    </row>
    <row r="75" spans="1:57" ht="33" customHeight="1" thickBot="1">
      <c r="A75" s="109"/>
      <c r="B75" s="913"/>
      <c r="C75" s="626"/>
      <c r="D75" s="631"/>
      <c r="E75" s="632"/>
      <c r="F75" s="632"/>
      <c r="G75" s="632"/>
      <c r="H75" s="877"/>
      <c r="I75" s="879"/>
      <c r="J75" s="907"/>
      <c r="K75" s="908"/>
      <c r="L75" s="908"/>
      <c r="M75" s="908"/>
      <c r="N75" s="908"/>
      <c r="O75" s="908"/>
      <c r="P75" s="908"/>
      <c r="Q75" s="908"/>
      <c r="R75" s="908"/>
      <c r="S75" s="908"/>
      <c r="T75" s="908"/>
      <c r="U75" s="908"/>
      <c r="V75" s="908"/>
      <c r="W75" s="908"/>
      <c r="X75" s="908"/>
      <c r="Y75" s="908"/>
      <c r="Z75" s="908"/>
      <c r="AA75" s="908"/>
      <c r="AB75" s="908"/>
      <c r="AC75" s="908"/>
      <c r="AD75" s="908"/>
      <c r="AE75" s="908"/>
      <c r="AF75" s="908"/>
      <c r="AG75" s="908"/>
      <c r="AH75" s="908"/>
      <c r="AI75" s="908"/>
      <c r="AJ75" s="908"/>
      <c r="AK75" s="909"/>
      <c r="AL75" s="159"/>
      <c r="AM75" s="159"/>
      <c r="AN75" s="159"/>
      <c r="AQ75" s="831" t="s">
        <v>70</v>
      </c>
      <c r="AR75" s="832"/>
      <c r="AS75" s="832"/>
      <c r="AT75" s="832"/>
      <c r="AU75" s="832"/>
      <c r="AV75" s="832"/>
      <c r="AW75" s="832"/>
      <c r="AX75" s="832"/>
      <c r="AY75" s="832"/>
      <c r="AZ75" s="832"/>
      <c r="BA75" s="832"/>
      <c r="BB75" s="832"/>
      <c r="BC75" s="832"/>
      <c r="BD75" s="832"/>
      <c r="BE75" s="833"/>
    </row>
    <row r="76" spans="1:57" ht="16.5" customHeight="1">
      <c r="A76" s="109"/>
      <c r="B76" s="272"/>
      <c r="C76" s="273" t="s">
        <v>64</v>
      </c>
      <c r="D76" s="257" t="s">
        <v>2015</v>
      </c>
      <c r="E76" s="274"/>
      <c r="F76" s="274"/>
      <c r="G76" s="274"/>
      <c r="H76" s="258"/>
      <c r="I76" s="258"/>
      <c r="J76" s="258"/>
      <c r="K76" s="258"/>
      <c r="L76" s="258"/>
      <c r="M76" s="258"/>
      <c r="N76" s="258"/>
      <c r="O76" s="258"/>
      <c r="P76" s="258"/>
      <c r="Q76" s="258"/>
      <c r="R76" s="258"/>
      <c r="S76" s="258"/>
      <c r="T76" s="258"/>
      <c r="U76" s="258"/>
      <c r="V76" s="258"/>
      <c r="W76" s="258"/>
      <c r="X76" s="258"/>
      <c r="Y76" s="258"/>
      <c r="Z76" s="259"/>
      <c r="AA76" s="259"/>
      <c r="AB76" s="259"/>
      <c r="AC76" s="259"/>
      <c r="AD76" s="260"/>
      <c r="AE76" s="260"/>
      <c r="AF76" s="260"/>
      <c r="AG76" s="260"/>
      <c r="AH76" s="261"/>
      <c r="AI76" s="261"/>
      <c r="AJ76" s="261"/>
      <c r="AK76" s="275"/>
      <c r="AL76" s="263"/>
      <c r="AM76" s="271"/>
      <c r="AO76" s="159"/>
      <c r="AP76" s="159"/>
    </row>
    <row r="77" spans="1:57" ht="11.25" customHeight="1">
      <c r="A77" s="109"/>
      <c r="B77" s="173"/>
      <c r="C77" s="173"/>
      <c r="D77" s="173"/>
      <c r="E77" s="173"/>
      <c r="F77" s="173"/>
      <c r="G77" s="173"/>
      <c r="H77" s="173"/>
      <c r="I77" s="173"/>
      <c r="J77" s="173"/>
      <c r="K77" s="173"/>
      <c r="L77" s="174"/>
      <c r="M77" s="174"/>
      <c r="N77" s="174"/>
      <c r="O77" s="174"/>
      <c r="P77" s="174"/>
      <c r="Q77" s="174"/>
      <c r="R77" s="174"/>
      <c r="S77" s="174"/>
      <c r="T77" s="174"/>
      <c r="U77" s="174"/>
      <c r="V77" s="174"/>
      <c r="W77" s="174"/>
      <c r="X77" s="174"/>
      <c r="Y77" s="174"/>
      <c r="Z77" s="174"/>
      <c r="AA77" s="174"/>
      <c r="AB77" s="174"/>
      <c r="AC77" s="174"/>
      <c r="AD77" s="174"/>
      <c r="AE77" s="174"/>
      <c r="AF77" s="174"/>
      <c r="AG77" s="174"/>
      <c r="AH77" s="174"/>
      <c r="AI77" s="174"/>
      <c r="AJ77" s="174"/>
      <c r="AK77" s="174"/>
      <c r="AL77" s="159"/>
      <c r="AM77" s="271"/>
    </row>
    <row r="78" spans="1:57" ht="18.75" customHeight="1">
      <c r="A78" s="109"/>
      <c r="B78" s="171" t="s">
        <v>2125</v>
      </c>
      <c r="C78" s="171"/>
      <c r="D78" s="171"/>
      <c r="E78" s="171"/>
      <c r="F78" s="171"/>
      <c r="G78" s="171"/>
      <c r="H78" s="171"/>
      <c r="I78" s="171"/>
      <c r="J78" s="171"/>
      <c r="K78" s="171"/>
      <c r="L78" s="171"/>
      <c r="Q78" s="109"/>
      <c r="R78" s="109"/>
      <c r="S78" s="109"/>
      <c r="T78" s="109"/>
      <c r="U78" s="109"/>
      <c r="V78" s="109"/>
      <c r="W78" s="109"/>
      <c r="X78" s="109"/>
      <c r="Y78" s="109"/>
      <c r="Z78" s="109"/>
      <c r="AA78" s="109"/>
      <c r="AB78" s="109"/>
      <c r="AC78" s="109"/>
      <c r="AD78" s="109"/>
      <c r="AE78" s="109"/>
      <c r="AF78" s="109"/>
      <c r="AG78" s="109"/>
      <c r="AH78" s="109"/>
      <c r="AI78" s="109"/>
      <c r="AJ78" s="109"/>
      <c r="AK78" s="109"/>
      <c r="AL78" s="109"/>
    </row>
    <row r="79" spans="1:57" ht="3.75" customHeight="1" thickBot="1">
      <c r="A79" s="109"/>
      <c r="B79" s="109"/>
      <c r="C79" s="109"/>
      <c r="D79" s="109"/>
      <c r="E79" s="109"/>
      <c r="F79" s="109"/>
      <c r="G79" s="109"/>
      <c r="H79" s="109"/>
      <c r="I79" s="109"/>
      <c r="J79" s="109"/>
      <c r="K79" s="109"/>
      <c r="L79" s="109"/>
      <c r="M79" s="109"/>
      <c r="N79" s="109"/>
      <c r="O79" s="109"/>
      <c r="P79" s="109"/>
      <c r="Q79" s="109"/>
      <c r="R79" s="109"/>
      <c r="S79" s="109"/>
      <c r="T79" s="109"/>
      <c r="U79" s="109"/>
      <c r="V79" s="109"/>
      <c r="W79" s="109"/>
      <c r="X79" s="109"/>
      <c r="Y79" s="109"/>
      <c r="Z79" s="109"/>
      <c r="AA79" s="109"/>
      <c r="AB79" s="109"/>
      <c r="AC79" s="109"/>
      <c r="AD79" s="109"/>
      <c r="AE79" s="109"/>
      <c r="AF79" s="109"/>
      <c r="AG79" s="109"/>
      <c r="AH79" s="109"/>
      <c r="AI79" s="109"/>
      <c r="AJ79" s="109"/>
      <c r="AK79" s="109"/>
      <c r="AL79" s="159"/>
    </row>
    <row r="80" spans="1:57" ht="15.75" customHeight="1" thickBot="1">
      <c r="A80" s="109"/>
      <c r="B80" s="374"/>
      <c r="C80" s="749" t="s">
        <v>60</v>
      </c>
      <c r="D80" s="749"/>
      <c r="E80" s="749"/>
      <c r="F80" s="749"/>
      <c r="G80" s="749"/>
      <c r="H80" s="749"/>
      <c r="I80" s="749"/>
      <c r="J80" s="749"/>
      <c r="K80" s="749"/>
      <c r="L80" s="749"/>
      <c r="M80" s="749"/>
      <c r="N80" s="749"/>
      <c r="O80" s="749"/>
      <c r="P80" s="749"/>
      <c r="Q80" s="749"/>
      <c r="R80" s="749"/>
      <c r="S80" s="749"/>
      <c r="T80" s="749"/>
      <c r="U80" s="749"/>
      <c r="V80" s="749"/>
      <c r="W80" s="750"/>
      <c r="X80" s="122"/>
      <c r="Y80" s="109"/>
      <c r="Z80" s="276"/>
      <c r="AA80" s="276"/>
      <c r="AB80" s="276"/>
      <c r="AC80" s="276"/>
      <c r="AD80" s="276"/>
      <c r="AE80" s="276"/>
      <c r="AF80" s="276"/>
      <c r="AG80" s="276"/>
      <c r="AH80" s="276"/>
      <c r="AI80" s="276"/>
      <c r="AJ80" s="276"/>
      <c r="AK80" s="276"/>
      <c r="AL80" s="276"/>
      <c r="AM80" s="521" t="b">
        <v>0</v>
      </c>
      <c r="AN80" s="277"/>
    </row>
    <row r="81" spans="1:57" s="109" customFormat="1" ht="6" customHeight="1" thickBot="1">
      <c r="B81" s="278"/>
      <c r="C81" s="279"/>
      <c r="D81" s="280"/>
      <c r="E81" s="280"/>
      <c r="F81" s="280"/>
      <c r="G81" s="280"/>
      <c r="H81" s="280"/>
      <c r="I81" s="280"/>
      <c r="J81" s="280"/>
      <c r="K81" s="280"/>
      <c r="L81" s="280"/>
      <c r="M81" s="280"/>
      <c r="N81" s="280"/>
      <c r="O81" s="280"/>
      <c r="P81" s="280"/>
      <c r="Q81" s="280"/>
      <c r="R81" s="279"/>
      <c r="S81" s="279"/>
      <c r="T81" s="279"/>
      <c r="U81" s="279"/>
      <c r="V81" s="279"/>
      <c r="W81" s="279"/>
      <c r="X81" s="122"/>
      <c r="Y81" s="281"/>
      <c r="Z81" s="276"/>
      <c r="AA81" s="276"/>
      <c r="AB81" s="276"/>
      <c r="AC81" s="276"/>
      <c r="AD81" s="276"/>
      <c r="AE81" s="276"/>
      <c r="AF81" s="276"/>
      <c r="AG81" s="276"/>
      <c r="AH81" s="276"/>
      <c r="AI81" s="276"/>
      <c r="AJ81" s="276"/>
      <c r="AK81" s="276"/>
      <c r="AL81" s="276"/>
      <c r="AM81" s="282"/>
      <c r="AN81" s="282"/>
      <c r="AO81" s="277"/>
      <c r="AP81" s="277"/>
    </row>
    <row r="82" spans="1:57" ht="18" customHeight="1" thickBot="1">
      <c r="A82" s="109"/>
      <c r="B82" s="618"/>
      <c r="C82" s="619"/>
      <c r="D82" s="911" t="s">
        <v>68</v>
      </c>
      <c r="E82" s="911"/>
      <c r="F82" s="911"/>
      <c r="G82" s="911"/>
      <c r="H82" s="911"/>
      <c r="I82" s="911"/>
      <c r="J82" s="911"/>
      <c r="K82" s="911"/>
      <c r="L82" s="911"/>
      <c r="M82" s="911"/>
      <c r="N82" s="911"/>
      <c r="O82" s="911"/>
      <c r="P82" s="911"/>
      <c r="Q82" s="912"/>
      <c r="R82" s="283" t="s">
        <v>45</v>
      </c>
      <c r="S82" s="183" t="str">
        <f>IF(H7="", "", IF(AM80=TRUE,"",IF(AM83="記入不要","",IF(AND(AM84=TRUE,OR(AN84=TRUE,AO84=TRUE,AP84=TRUE)),"○","×"))))</f>
        <v/>
      </c>
      <c r="T82" s="284"/>
      <c r="U82" s="285"/>
      <c r="V82" s="276"/>
      <c r="W82" s="276"/>
      <c r="X82" s="276"/>
      <c r="Y82" s="276"/>
      <c r="Z82" s="276"/>
      <c r="AA82" s="276"/>
      <c r="AB82" s="276"/>
      <c r="AC82" s="276"/>
      <c r="AD82" s="276"/>
      <c r="AE82" s="276"/>
      <c r="AF82" s="276"/>
      <c r="AG82" s="276"/>
      <c r="AH82" s="276"/>
      <c r="AI82" s="276"/>
      <c r="AJ82" s="276"/>
      <c r="AK82" s="276"/>
      <c r="AL82" s="276"/>
      <c r="AM82" s="277"/>
      <c r="AN82" s="277"/>
      <c r="AO82" s="282"/>
      <c r="AP82" s="282"/>
    </row>
    <row r="83" spans="1:57" ht="27.75" customHeight="1" thickBot="1">
      <c r="A83" s="109"/>
      <c r="B83" s="246" t="s">
        <v>63</v>
      </c>
      <c r="C83" s="621" t="s">
        <v>2014</v>
      </c>
      <c r="D83" s="622"/>
      <c r="E83" s="622"/>
      <c r="F83" s="622"/>
      <c r="G83" s="622"/>
      <c r="H83" s="622"/>
      <c r="I83" s="622"/>
      <c r="J83" s="622"/>
      <c r="K83" s="622"/>
      <c r="L83" s="622"/>
      <c r="M83" s="622"/>
      <c r="N83" s="622"/>
      <c r="O83" s="622"/>
      <c r="P83" s="622"/>
      <c r="Q83" s="622"/>
      <c r="R83" s="622"/>
      <c r="S83" s="623"/>
      <c r="T83" s="622"/>
      <c r="U83" s="622"/>
      <c r="V83" s="622"/>
      <c r="W83" s="622"/>
      <c r="X83" s="622"/>
      <c r="Y83" s="622"/>
      <c r="Z83" s="622"/>
      <c r="AA83" s="622"/>
      <c r="AB83" s="622"/>
      <c r="AC83" s="622"/>
      <c r="AD83" s="622"/>
      <c r="AE83" s="622"/>
      <c r="AF83" s="622"/>
      <c r="AG83" s="622"/>
      <c r="AH83" s="622"/>
      <c r="AI83" s="622"/>
      <c r="AJ83" s="622"/>
      <c r="AK83" s="624"/>
      <c r="AL83" s="159"/>
      <c r="AM83" s="286"/>
      <c r="AN83" s="277"/>
      <c r="AO83" s="277"/>
      <c r="AP83" s="277"/>
    </row>
    <row r="84" spans="1:57" ht="27" customHeight="1">
      <c r="A84" s="109"/>
      <c r="B84" s="625"/>
      <c r="C84" s="627" t="s">
        <v>73</v>
      </c>
      <c r="D84" s="628"/>
      <c r="E84" s="628"/>
      <c r="F84" s="628"/>
      <c r="G84" s="375"/>
      <c r="H84" s="287" t="s">
        <v>43</v>
      </c>
      <c r="I84" s="898" t="s">
        <v>74</v>
      </c>
      <c r="J84" s="899"/>
      <c r="K84" s="899"/>
      <c r="L84" s="899"/>
      <c r="M84" s="899"/>
      <c r="N84" s="899"/>
      <c r="O84" s="899"/>
      <c r="P84" s="899"/>
      <c r="Q84" s="899"/>
      <c r="R84" s="899"/>
      <c r="S84" s="899"/>
      <c r="T84" s="899"/>
      <c r="U84" s="899"/>
      <c r="V84" s="899"/>
      <c r="W84" s="899"/>
      <c r="X84" s="899"/>
      <c r="Y84" s="899"/>
      <c r="Z84" s="899"/>
      <c r="AA84" s="899"/>
      <c r="AB84" s="899"/>
      <c r="AC84" s="899"/>
      <c r="AD84" s="899"/>
      <c r="AE84" s="899"/>
      <c r="AF84" s="899"/>
      <c r="AG84" s="899"/>
      <c r="AH84" s="899"/>
      <c r="AI84" s="899"/>
      <c r="AJ84" s="899"/>
      <c r="AK84" s="900"/>
      <c r="AL84" s="159"/>
      <c r="AM84" s="522" t="b">
        <v>0</v>
      </c>
      <c r="AN84" s="521" t="b">
        <v>0</v>
      </c>
      <c r="AO84" s="522" t="b">
        <v>0</v>
      </c>
      <c r="AP84" s="522" t="b">
        <v>0</v>
      </c>
    </row>
    <row r="85" spans="1:57" ht="37.5" customHeight="1">
      <c r="A85" s="109"/>
      <c r="B85" s="625"/>
      <c r="C85" s="629"/>
      <c r="D85" s="630"/>
      <c r="E85" s="630"/>
      <c r="F85" s="630"/>
      <c r="G85" s="376"/>
      <c r="H85" s="288" t="s">
        <v>46</v>
      </c>
      <c r="I85" s="901" t="s">
        <v>75</v>
      </c>
      <c r="J85" s="902"/>
      <c r="K85" s="902"/>
      <c r="L85" s="902"/>
      <c r="M85" s="902"/>
      <c r="N85" s="902"/>
      <c r="O85" s="902"/>
      <c r="P85" s="902"/>
      <c r="Q85" s="902"/>
      <c r="R85" s="902"/>
      <c r="S85" s="902"/>
      <c r="T85" s="902"/>
      <c r="U85" s="902"/>
      <c r="V85" s="902"/>
      <c r="W85" s="902"/>
      <c r="X85" s="902"/>
      <c r="Y85" s="902"/>
      <c r="Z85" s="902"/>
      <c r="AA85" s="902"/>
      <c r="AB85" s="902"/>
      <c r="AC85" s="902"/>
      <c r="AD85" s="902"/>
      <c r="AE85" s="902"/>
      <c r="AF85" s="902"/>
      <c r="AG85" s="902"/>
      <c r="AH85" s="902"/>
      <c r="AI85" s="902"/>
      <c r="AJ85" s="902"/>
      <c r="AK85" s="903"/>
      <c r="AL85" s="159"/>
      <c r="AM85" s="271"/>
    </row>
    <row r="86" spans="1:57" ht="36" customHeight="1" thickBot="1">
      <c r="A86" s="109"/>
      <c r="B86" s="626"/>
      <c r="C86" s="631"/>
      <c r="D86" s="632"/>
      <c r="E86" s="632"/>
      <c r="F86" s="632"/>
      <c r="G86" s="377"/>
      <c r="H86" s="289" t="s">
        <v>47</v>
      </c>
      <c r="I86" s="904" t="s">
        <v>76</v>
      </c>
      <c r="J86" s="905"/>
      <c r="K86" s="905"/>
      <c r="L86" s="905"/>
      <c r="M86" s="905"/>
      <c r="N86" s="905"/>
      <c r="O86" s="905"/>
      <c r="P86" s="905"/>
      <c r="Q86" s="905"/>
      <c r="R86" s="905"/>
      <c r="S86" s="905"/>
      <c r="T86" s="905"/>
      <c r="U86" s="905"/>
      <c r="V86" s="905"/>
      <c r="W86" s="905"/>
      <c r="X86" s="905"/>
      <c r="Y86" s="905"/>
      <c r="Z86" s="905"/>
      <c r="AA86" s="905"/>
      <c r="AB86" s="905"/>
      <c r="AC86" s="905"/>
      <c r="AD86" s="905"/>
      <c r="AE86" s="905"/>
      <c r="AF86" s="905"/>
      <c r="AG86" s="905"/>
      <c r="AH86" s="905"/>
      <c r="AI86" s="905"/>
      <c r="AJ86" s="905"/>
      <c r="AK86" s="906"/>
      <c r="AL86" s="159"/>
      <c r="AM86" s="271"/>
    </row>
    <row r="87" spans="1:57" ht="21" customHeight="1">
      <c r="A87" s="109"/>
      <c r="B87" s="290" t="s">
        <v>64</v>
      </c>
      <c r="C87" s="890" t="s">
        <v>2015</v>
      </c>
      <c r="D87" s="891"/>
      <c r="E87" s="891"/>
      <c r="F87" s="891"/>
      <c r="G87" s="891"/>
      <c r="H87" s="891"/>
      <c r="I87" s="891"/>
      <c r="J87" s="891"/>
      <c r="K87" s="891"/>
      <c r="L87" s="891"/>
      <c r="M87" s="891"/>
      <c r="N87" s="891"/>
      <c r="O87" s="891"/>
      <c r="P87" s="891"/>
      <c r="Q87" s="891"/>
      <c r="R87" s="891"/>
      <c r="S87" s="891"/>
      <c r="T87" s="891"/>
      <c r="U87" s="891"/>
      <c r="V87" s="891"/>
      <c r="W87" s="891"/>
      <c r="X87" s="891"/>
      <c r="Y87" s="891"/>
      <c r="Z87" s="891"/>
      <c r="AA87" s="891"/>
      <c r="AB87" s="891"/>
      <c r="AC87" s="891"/>
      <c r="AD87" s="891"/>
      <c r="AE87" s="891"/>
      <c r="AF87" s="891"/>
      <c r="AG87" s="891"/>
      <c r="AH87" s="891"/>
      <c r="AI87" s="891"/>
      <c r="AJ87" s="891"/>
      <c r="AK87" s="892"/>
      <c r="AL87" s="263"/>
      <c r="AM87" s="271"/>
    </row>
    <row r="88" spans="1:57" ht="6" customHeight="1">
      <c r="A88" s="109"/>
      <c r="B88" s="291"/>
      <c r="C88" s="291"/>
      <c r="D88" s="291"/>
      <c r="E88" s="291"/>
      <c r="F88" s="291"/>
      <c r="G88" s="291"/>
      <c r="H88" s="291"/>
      <c r="I88" s="291"/>
      <c r="J88" s="291"/>
      <c r="K88" s="291"/>
      <c r="L88" s="291"/>
      <c r="M88" s="291"/>
      <c r="N88" s="291"/>
      <c r="O88" s="291"/>
      <c r="P88" s="291"/>
      <c r="Q88" s="291"/>
      <c r="R88" s="291"/>
      <c r="S88" s="291"/>
      <c r="T88" s="291"/>
      <c r="U88" s="209"/>
      <c r="V88" s="31"/>
      <c r="W88" s="31"/>
      <c r="X88" s="31"/>
      <c r="Y88" s="32"/>
      <c r="Z88" s="33"/>
      <c r="AA88" s="32"/>
      <c r="AB88" s="236"/>
      <c r="AC88" s="237"/>
      <c r="AD88" s="238"/>
      <c r="AE88" s="238"/>
      <c r="AF88" s="232"/>
      <c r="AG88" s="110"/>
      <c r="AH88" s="292"/>
      <c r="AI88" s="293"/>
      <c r="AJ88" s="223"/>
      <c r="AK88" s="223"/>
      <c r="AL88" s="223"/>
      <c r="AM88" s="271"/>
    </row>
    <row r="89" spans="1:57" s="160" customFormat="1" ht="21.75" customHeight="1">
      <c r="A89" s="159"/>
      <c r="B89" s="768" t="s">
        <v>2126</v>
      </c>
      <c r="C89" s="768"/>
      <c r="D89" s="768"/>
      <c r="E89" s="768"/>
      <c r="F89" s="768"/>
      <c r="G89" s="768"/>
      <c r="H89" s="768"/>
      <c r="I89" s="768"/>
      <c r="J89" s="768"/>
      <c r="K89" s="768"/>
      <c r="L89" s="768"/>
      <c r="M89" s="768"/>
      <c r="N89" s="768"/>
      <c r="O89" s="768"/>
      <c r="P89" s="768"/>
      <c r="Q89" s="768"/>
      <c r="R89" s="768"/>
      <c r="S89" s="768"/>
      <c r="T89" s="768"/>
      <c r="U89" s="768"/>
      <c r="V89" s="768"/>
      <c r="W89" s="768"/>
      <c r="X89" s="768"/>
      <c r="Y89" s="768"/>
      <c r="Z89" s="768"/>
      <c r="AA89" s="768"/>
      <c r="AB89" s="768"/>
      <c r="AC89" s="768"/>
      <c r="AD89" s="768"/>
      <c r="AE89" s="768"/>
      <c r="AF89" s="768"/>
      <c r="AG89" s="768"/>
      <c r="AH89" s="768"/>
      <c r="AI89" s="768"/>
      <c r="AJ89" s="768"/>
      <c r="AK89" s="768"/>
      <c r="AL89" s="159"/>
      <c r="AM89" s="294"/>
    </row>
    <row r="90" spans="1:57" s="160" customFormat="1" ht="6" customHeight="1" thickBot="1">
      <c r="A90" s="159"/>
      <c r="B90" s="295"/>
      <c r="C90" s="296"/>
      <c r="D90" s="296"/>
      <c r="E90" s="296"/>
      <c r="F90" s="296"/>
      <c r="G90" s="296"/>
      <c r="H90" s="296"/>
      <c r="I90" s="296"/>
      <c r="J90" s="296"/>
      <c r="K90" s="296"/>
      <c r="L90" s="296"/>
      <c r="M90" s="296"/>
      <c r="N90" s="296"/>
      <c r="O90" s="296"/>
      <c r="P90" s="296"/>
      <c r="Q90" s="296"/>
      <c r="R90" s="296"/>
      <c r="S90" s="296"/>
      <c r="T90" s="296"/>
      <c r="U90" s="296"/>
      <c r="V90" s="296"/>
      <c r="W90" s="296"/>
      <c r="X90" s="296"/>
      <c r="Y90" s="296"/>
      <c r="Z90" s="296"/>
      <c r="AA90" s="296"/>
      <c r="AB90" s="296"/>
      <c r="AC90" s="296"/>
      <c r="AD90" s="296"/>
      <c r="AE90" s="296"/>
      <c r="AF90" s="296"/>
      <c r="AG90" s="296"/>
      <c r="AH90" s="296"/>
      <c r="AI90" s="296"/>
      <c r="AJ90" s="296"/>
      <c r="AK90" s="296"/>
      <c r="AL90" s="159"/>
      <c r="AM90" s="294"/>
    </row>
    <row r="91" spans="1:57" ht="27.75" customHeight="1" thickBot="1">
      <c r="A91" s="109"/>
      <c r="B91" s="633" t="s">
        <v>2127</v>
      </c>
      <c r="C91" s="634"/>
      <c r="D91" s="634"/>
      <c r="E91" s="634"/>
      <c r="F91" s="634"/>
      <c r="G91" s="634"/>
      <c r="H91" s="634"/>
      <c r="I91" s="634"/>
      <c r="J91" s="634"/>
      <c r="K91" s="634"/>
      <c r="L91" s="634"/>
      <c r="M91" s="634"/>
      <c r="N91" s="634"/>
      <c r="O91" s="634"/>
      <c r="P91" s="634"/>
      <c r="Q91" s="635"/>
      <c r="R91" s="189" t="s">
        <v>59</v>
      </c>
      <c r="S91" s="432" t="str">
        <f>'別紙様式3-2（加算　個票）'!AC5</f>
        <v/>
      </c>
      <c r="T91" s="639" t="s">
        <v>77</v>
      </c>
      <c r="U91" s="640"/>
      <c r="V91" s="640"/>
      <c r="W91" s="640"/>
      <c r="X91" s="640"/>
      <c r="Y91" s="640"/>
      <c r="Z91" s="640"/>
      <c r="AA91" s="640"/>
      <c r="AB91" s="640"/>
      <c r="AC91" s="640"/>
      <c r="AD91" s="640"/>
      <c r="AE91" s="640"/>
      <c r="AF91" s="641"/>
      <c r="AG91" s="197"/>
      <c r="AH91" s="197"/>
      <c r="AI91" s="197"/>
      <c r="AJ91" s="197"/>
      <c r="AK91" s="109"/>
      <c r="AL91" s="109"/>
      <c r="AM91" s="522" t="str">
        <f>IF(COUNTIF(S91:S92, "×")&gt;0, "設定できない", "要件を満たす")</f>
        <v>要件を満たす</v>
      </c>
      <c r="AX91" s="166"/>
    </row>
    <row r="92" spans="1:57" ht="27.75" customHeight="1" thickBot="1">
      <c r="A92" s="109"/>
      <c r="B92" s="633" t="s">
        <v>2128</v>
      </c>
      <c r="C92" s="634"/>
      <c r="D92" s="634"/>
      <c r="E92" s="634"/>
      <c r="F92" s="634"/>
      <c r="G92" s="634"/>
      <c r="H92" s="634"/>
      <c r="I92" s="634"/>
      <c r="J92" s="634"/>
      <c r="K92" s="634"/>
      <c r="L92" s="634"/>
      <c r="M92" s="634"/>
      <c r="N92" s="634"/>
      <c r="O92" s="634"/>
      <c r="P92" s="634"/>
      <c r="Q92" s="635"/>
      <c r="R92" s="189" t="s">
        <v>59</v>
      </c>
      <c r="S92" s="432" t="str">
        <f>'別紙様式3-2（加算　個票）'!AC7</f>
        <v/>
      </c>
      <c r="T92" s="639" t="s">
        <v>77</v>
      </c>
      <c r="U92" s="640"/>
      <c r="V92" s="640"/>
      <c r="W92" s="640"/>
      <c r="X92" s="640"/>
      <c r="Y92" s="640"/>
      <c r="Z92" s="640"/>
      <c r="AA92" s="640"/>
      <c r="AB92" s="640"/>
      <c r="AC92" s="640"/>
      <c r="AD92" s="640"/>
      <c r="AE92" s="640"/>
      <c r="AF92" s="641"/>
      <c r="AG92" s="197"/>
      <c r="AH92" s="197"/>
      <c r="AI92" s="197"/>
      <c r="AJ92" s="197"/>
      <c r="AK92" s="109"/>
      <c r="AL92" s="109"/>
      <c r="AM92" s="277"/>
      <c r="AY92" s="166"/>
    </row>
    <row r="93" spans="1:57" ht="5.45" customHeight="1" thickBot="1">
      <c r="A93" s="109"/>
      <c r="B93" s="245"/>
      <c r="C93" s="109"/>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c r="AK93" s="109"/>
      <c r="AL93" s="109"/>
      <c r="AM93" s="277"/>
      <c r="AT93" s="166"/>
      <c r="AU93" s="166"/>
      <c r="AV93" s="166"/>
      <c r="AW93" s="166"/>
      <c r="AX93" s="166"/>
    </row>
    <row r="94" spans="1:57" ht="20.45" customHeight="1" thickBot="1">
      <c r="A94" s="109"/>
      <c r="B94" s="297" t="s">
        <v>1920</v>
      </c>
      <c r="D94" s="298"/>
      <c r="E94" s="298"/>
      <c r="F94" s="298"/>
      <c r="G94" s="298"/>
      <c r="H94" s="298"/>
      <c r="I94" s="298"/>
      <c r="J94" s="298"/>
      <c r="K94" s="298"/>
      <c r="L94" s="298"/>
      <c r="M94" s="298"/>
      <c r="N94" s="298"/>
      <c r="O94" s="298"/>
      <c r="P94" s="298"/>
      <c r="Q94" s="197"/>
      <c r="R94" s="197"/>
      <c r="S94" s="197"/>
      <c r="T94" s="197"/>
      <c r="U94" s="197"/>
      <c r="V94" s="197"/>
      <c r="W94" s="197"/>
      <c r="X94" s="197"/>
      <c r="Y94" s="197"/>
      <c r="Z94" s="197"/>
      <c r="AA94" s="197"/>
      <c r="AB94" s="197"/>
      <c r="AC94" s="197"/>
      <c r="AD94" s="197"/>
      <c r="AE94" s="197"/>
      <c r="AF94" s="197"/>
      <c r="AG94" s="197"/>
      <c r="AH94" s="197"/>
      <c r="AI94" s="197"/>
      <c r="AJ94" s="197"/>
      <c r="AK94" s="183" t="str">
        <f>IF(H7="", "",IF(AK92="○", "", IF(OR(AM96=TRUE,AM97=TRUE,AM98=TRUE,AND(AM99=TRUE,G99&lt;&gt;"")), "○", "×")))</f>
        <v/>
      </c>
      <c r="AL94" s="109"/>
      <c r="AM94" s="299"/>
      <c r="AX94" s="166"/>
      <c r="AZ94" s="300"/>
      <c r="BA94" s="300"/>
    </row>
    <row r="95" spans="1:57" ht="13.9" customHeight="1" thickBot="1">
      <c r="A95" s="159"/>
      <c r="B95" s="301" t="s">
        <v>1921</v>
      </c>
      <c r="C95" s="302"/>
      <c r="D95" s="303"/>
      <c r="E95" s="304"/>
      <c r="F95" s="305"/>
      <c r="G95" s="305"/>
      <c r="H95" s="305"/>
      <c r="I95" s="305"/>
      <c r="J95" s="305"/>
      <c r="K95" s="305"/>
      <c r="L95" s="305"/>
      <c r="M95" s="305"/>
      <c r="N95" s="305"/>
      <c r="O95" s="305"/>
      <c r="P95" s="305"/>
      <c r="Q95" s="305"/>
      <c r="R95" s="305"/>
      <c r="S95" s="305"/>
      <c r="T95" s="305"/>
      <c r="U95" s="305"/>
      <c r="V95" s="305"/>
      <c r="W95" s="305"/>
      <c r="X95" s="305"/>
      <c r="Y95" s="305"/>
      <c r="Z95" s="305"/>
      <c r="AA95" s="305"/>
      <c r="AB95" s="305"/>
      <c r="AC95" s="305"/>
      <c r="AD95" s="305"/>
      <c r="AE95" s="305"/>
      <c r="AF95" s="305"/>
      <c r="AG95" s="305"/>
      <c r="AH95" s="305"/>
      <c r="AI95" s="305"/>
      <c r="AJ95" s="305"/>
      <c r="AK95" s="306"/>
      <c r="AL95" s="159"/>
      <c r="AM95" s="282"/>
      <c r="AN95" s="282"/>
      <c r="AO95" s="282"/>
      <c r="AP95" s="282"/>
      <c r="AQ95" s="916" t="s">
        <v>78</v>
      </c>
      <c r="AR95" s="917"/>
      <c r="AS95" s="917"/>
      <c r="AT95" s="917"/>
      <c r="AU95" s="917"/>
      <c r="AV95" s="917"/>
      <c r="AW95" s="917"/>
      <c r="AX95" s="917"/>
      <c r="AY95" s="917"/>
      <c r="AZ95" s="917"/>
      <c r="BA95" s="917"/>
      <c r="BB95" s="917"/>
      <c r="BC95" s="917"/>
      <c r="BD95" s="917"/>
      <c r="BE95" s="918"/>
    </row>
    <row r="96" spans="1:57" s="160" customFormat="1" ht="18" customHeight="1">
      <c r="A96" s="159"/>
      <c r="B96" s="307"/>
      <c r="C96" s="378"/>
      <c r="D96" s="172" t="s">
        <v>1989</v>
      </c>
      <c r="E96" s="115"/>
      <c r="F96" s="115"/>
      <c r="G96" s="115"/>
      <c r="H96" s="115"/>
      <c r="I96" s="115"/>
      <c r="J96" s="115"/>
      <c r="K96" s="115"/>
      <c r="L96" s="115"/>
      <c r="M96" s="115"/>
      <c r="N96" s="115"/>
      <c r="O96" s="115"/>
      <c r="P96" s="115"/>
      <c r="Q96" s="115"/>
      <c r="R96" s="115"/>
      <c r="S96" s="115"/>
      <c r="T96" s="115"/>
      <c r="U96" s="115"/>
      <c r="V96" s="115"/>
      <c r="W96" s="115"/>
      <c r="X96" s="115"/>
      <c r="Y96" s="115"/>
      <c r="Z96" s="115"/>
      <c r="AA96" s="115"/>
      <c r="AB96" s="115"/>
      <c r="AC96" s="115"/>
      <c r="AD96" s="115"/>
      <c r="AE96" s="115"/>
      <c r="AF96" s="115"/>
      <c r="AG96" s="115"/>
      <c r="AH96" s="115"/>
      <c r="AI96" s="174"/>
      <c r="AJ96" s="380"/>
      <c r="AK96" s="308"/>
      <c r="AL96" s="159"/>
      <c r="AM96" s="522" t="b">
        <v>0</v>
      </c>
      <c r="AN96" s="309"/>
      <c r="AO96" s="309"/>
      <c r="AP96" s="309"/>
      <c r="AQ96" s="309"/>
      <c r="AR96" s="309"/>
      <c r="AS96" s="309"/>
      <c r="AT96" s="309"/>
      <c r="AU96" s="309"/>
      <c r="AV96" s="310"/>
      <c r="AW96" s="165"/>
    </row>
    <row r="97" spans="1:57" s="160" customFormat="1" ht="16.5" customHeight="1">
      <c r="A97" s="159"/>
      <c r="B97" s="307"/>
      <c r="C97" s="381"/>
      <c r="D97" s="172" t="s">
        <v>1922</v>
      </c>
      <c r="E97" s="311"/>
      <c r="F97" s="311"/>
      <c r="G97" s="311"/>
      <c r="H97" s="311"/>
      <c r="I97" s="311"/>
      <c r="J97" s="311"/>
      <c r="K97" s="311"/>
      <c r="L97" s="311"/>
      <c r="M97" s="311"/>
      <c r="N97" s="311"/>
      <c r="O97" s="311"/>
      <c r="P97" s="311"/>
      <c r="Q97" s="311"/>
      <c r="R97" s="311"/>
      <c r="S97" s="311"/>
      <c r="T97" s="115"/>
      <c r="U97" s="115"/>
      <c r="V97" s="115"/>
      <c r="W97" s="115"/>
      <c r="X97" s="115"/>
      <c r="Y97" s="115"/>
      <c r="Z97" s="115"/>
      <c r="AA97" s="115"/>
      <c r="AB97" s="115"/>
      <c r="AC97" s="115"/>
      <c r="AD97" s="115"/>
      <c r="AE97" s="115"/>
      <c r="AF97" s="115"/>
      <c r="AG97" s="115"/>
      <c r="AH97" s="115"/>
      <c r="AI97" s="174"/>
      <c r="AJ97" s="380"/>
      <c r="AK97" s="308"/>
      <c r="AL97" s="159"/>
      <c r="AM97" s="522" t="b">
        <v>0</v>
      </c>
      <c r="AN97" s="309"/>
      <c r="AO97" s="309"/>
      <c r="AP97" s="309"/>
      <c r="AQ97" s="309"/>
      <c r="AR97" s="309"/>
      <c r="AS97" s="309"/>
      <c r="AT97" s="309"/>
      <c r="AU97" s="310"/>
      <c r="AV97" s="165"/>
    </row>
    <row r="98" spans="1:57" s="160" customFormat="1" ht="16.149999999999999" customHeight="1" thickBot="1">
      <c r="A98" s="159"/>
      <c r="B98" s="307"/>
      <c r="C98" s="381"/>
      <c r="D98" s="910" t="s">
        <v>1923</v>
      </c>
      <c r="E98" s="910"/>
      <c r="F98" s="910"/>
      <c r="G98" s="910"/>
      <c r="H98" s="910"/>
      <c r="I98" s="910"/>
      <c r="J98" s="910"/>
      <c r="K98" s="910"/>
      <c r="L98" s="910"/>
      <c r="M98" s="910"/>
      <c r="N98" s="910"/>
      <c r="O98" s="910"/>
      <c r="P98" s="910"/>
      <c r="Q98" s="910"/>
      <c r="R98" s="910"/>
      <c r="S98" s="910"/>
      <c r="T98" s="910"/>
      <c r="U98" s="910"/>
      <c r="V98" s="910"/>
      <c r="W98" s="910"/>
      <c r="X98" s="910"/>
      <c r="Y98" s="910"/>
      <c r="Z98" s="910"/>
      <c r="AA98" s="910"/>
      <c r="AB98" s="910"/>
      <c r="AC98" s="910"/>
      <c r="AD98" s="910"/>
      <c r="AE98" s="910"/>
      <c r="AF98" s="910"/>
      <c r="AG98" s="910"/>
      <c r="AH98" s="910"/>
      <c r="AI98" s="910"/>
      <c r="AJ98" s="380"/>
      <c r="AK98" s="308"/>
      <c r="AL98" s="312"/>
      <c r="AM98" s="522" t="b">
        <v>0</v>
      </c>
      <c r="AN98" s="309"/>
      <c r="AO98" s="309"/>
      <c r="AP98" s="309"/>
      <c r="AQ98" s="309"/>
      <c r="AR98" s="309"/>
      <c r="AS98" s="309"/>
      <c r="AT98" s="309"/>
      <c r="AU98" s="310"/>
      <c r="AV98" s="165"/>
    </row>
    <row r="99" spans="1:57" s="160" customFormat="1" ht="33" customHeight="1" thickBot="1">
      <c r="A99" s="159"/>
      <c r="B99" s="313"/>
      <c r="C99" s="382"/>
      <c r="D99" s="314" t="s">
        <v>79</v>
      </c>
      <c r="E99" s="315"/>
      <c r="F99" s="316"/>
      <c r="G99" s="919"/>
      <c r="H99" s="919"/>
      <c r="I99" s="919"/>
      <c r="J99" s="919"/>
      <c r="K99" s="919"/>
      <c r="L99" s="919"/>
      <c r="M99" s="919"/>
      <c r="N99" s="919"/>
      <c r="O99" s="919"/>
      <c r="P99" s="919"/>
      <c r="Q99" s="919"/>
      <c r="R99" s="919"/>
      <c r="S99" s="919"/>
      <c r="T99" s="919"/>
      <c r="U99" s="919"/>
      <c r="V99" s="919"/>
      <c r="W99" s="919"/>
      <c r="X99" s="919"/>
      <c r="Y99" s="919"/>
      <c r="Z99" s="919"/>
      <c r="AA99" s="919"/>
      <c r="AB99" s="919"/>
      <c r="AC99" s="919"/>
      <c r="AD99" s="919"/>
      <c r="AE99" s="919"/>
      <c r="AF99" s="919"/>
      <c r="AG99" s="919"/>
      <c r="AH99" s="919"/>
      <c r="AI99" s="919"/>
      <c r="AJ99" s="919"/>
      <c r="AK99" s="317" t="s">
        <v>57</v>
      </c>
      <c r="AL99" s="159"/>
      <c r="AM99" s="522" t="b">
        <v>0</v>
      </c>
      <c r="AN99" s="318"/>
      <c r="AO99" s="318"/>
      <c r="AP99" s="319"/>
      <c r="AQ99" s="914" t="s">
        <v>80</v>
      </c>
      <c r="AR99" s="914"/>
      <c r="AS99" s="914"/>
      <c r="AT99" s="914"/>
      <c r="AU99" s="914"/>
      <c r="AV99" s="914"/>
      <c r="AW99" s="914"/>
      <c r="AX99" s="914"/>
      <c r="AY99" s="914"/>
      <c r="AZ99" s="914"/>
      <c r="BA99" s="914"/>
      <c r="BB99" s="914"/>
      <c r="BC99" s="914"/>
      <c r="BD99" s="914"/>
      <c r="BE99" s="915"/>
    </row>
    <row r="100" spans="1:57" s="323" customFormat="1" ht="6" customHeight="1">
      <c r="A100" s="109"/>
      <c r="B100" s="209"/>
      <c r="C100" s="209"/>
      <c r="D100" s="209"/>
      <c r="E100" s="209"/>
      <c r="F100" s="209"/>
      <c r="G100" s="209"/>
      <c r="H100" s="209"/>
      <c r="I100" s="209"/>
      <c r="J100" s="209"/>
      <c r="K100" s="209"/>
      <c r="L100" s="209"/>
      <c r="M100" s="209"/>
      <c r="N100" s="209"/>
      <c r="O100" s="209"/>
      <c r="P100" s="209"/>
      <c r="Q100" s="209"/>
      <c r="R100" s="209"/>
      <c r="S100" s="209"/>
      <c r="T100" s="209"/>
      <c r="U100" s="209"/>
      <c r="V100" s="209"/>
      <c r="W100" s="209"/>
      <c r="X100" s="209"/>
      <c r="Y100" s="209"/>
      <c r="Z100" s="209"/>
      <c r="AA100" s="209"/>
      <c r="AB100" s="209"/>
      <c r="AC100" s="209"/>
      <c r="AD100" s="209"/>
      <c r="AE100" s="209"/>
      <c r="AF100" s="209"/>
      <c r="AG100" s="209"/>
      <c r="AH100" s="209"/>
      <c r="AI100" s="209"/>
      <c r="AJ100" s="209"/>
      <c r="AK100" s="209"/>
      <c r="AL100" s="159"/>
      <c r="AM100" s="320"/>
      <c r="AN100" s="321"/>
      <c r="AO100" s="321"/>
      <c r="AP100" s="321"/>
      <c r="AQ100" s="321"/>
      <c r="AR100" s="321"/>
      <c r="AS100" s="321"/>
      <c r="AT100" s="321"/>
      <c r="AU100" s="321"/>
      <c r="AV100" s="321"/>
      <c r="AW100" s="321"/>
      <c r="AX100" s="321"/>
      <c r="AY100" s="321"/>
      <c r="AZ100" s="321"/>
      <c r="BA100" s="321"/>
      <c r="BB100" s="322"/>
      <c r="BC100" s="322"/>
      <c r="BD100" s="322"/>
      <c r="BE100" s="322"/>
    </row>
    <row r="101" spans="1:57" s="160" customFormat="1" ht="18" customHeight="1" thickBot="1">
      <c r="A101" s="109"/>
      <c r="B101" s="292" t="s">
        <v>1933</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109"/>
      <c r="AI101" s="109"/>
      <c r="AJ101" s="109"/>
      <c r="AK101" s="109"/>
      <c r="AL101" s="109"/>
      <c r="AM101" s="277"/>
      <c r="AN101" s="111"/>
      <c r="AO101" s="111"/>
      <c r="AP101" s="111"/>
      <c r="AQ101" s="111"/>
      <c r="AR101" s="111"/>
      <c r="AS101" s="111"/>
      <c r="AT101" s="111"/>
      <c r="AU101" s="111"/>
      <c r="AV101" s="111"/>
      <c r="AW101" s="111"/>
      <c r="AX101" s="324"/>
      <c r="AY101" s="324"/>
      <c r="AZ101" s="325"/>
    </row>
    <row r="102" spans="1:57" s="160" customFormat="1" ht="26.45" customHeight="1" thickBot="1">
      <c r="A102" s="109"/>
      <c r="B102" s="642" t="s">
        <v>2129</v>
      </c>
      <c r="C102" s="643"/>
      <c r="D102" s="643"/>
      <c r="E102" s="643"/>
      <c r="F102" s="643"/>
      <c r="G102" s="643"/>
      <c r="H102" s="643"/>
      <c r="I102" s="643"/>
      <c r="J102" s="643"/>
      <c r="K102" s="643"/>
      <c r="L102" s="643"/>
      <c r="M102" s="643"/>
      <c r="N102" s="643"/>
      <c r="O102" s="643"/>
      <c r="P102" s="643"/>
      <c r="Q102" s="643"/>
      <c r="R102" s="643"/>
      <c r="S102" s="643"/>
      <c r="T102" s="643"/>
      <c r="U102" s="643"/>
      <c r="V102" s="643"/>
      <c r="W102" s="643"/>
      <c r="X102" s="643"/>
      <c r="Y102" s="643"/>
      <c r="Z102" s="643"/>
      <c r="AA102" s="643"/>
      <c r="AB102" s="643"/>
      <c r="AC102" s="643"/>
      <c r="AD102" s="643"/>
      <c r="AE102" s="643"/>
      <c r="AF102" s="643"/>
      <c r="AG102" s="643"/>
      <c r="AH102" s="643"/>
      <c r="AI102" s="643"/>
      <c r="AJ102" s="643"/>
      <c r="AK102" s="383"/>
      <c r="AL102" s="109"/>
      <c r="AM102" s="523" t="b">
        <v>0</v>
      </c>
      <c r="AN102" s="111"/>
      <c r="AO102" s="111"/>
      <c r="AP102" s="111"/>
      <c r="AQ102" s="111"/>
      <c r="AR102" s="111"/>
      <c r="AS102" s="111"/>
      <c r="AT102" s="111"/>
      <c r="AU102" s="111"/>
      <c r="AV102" s="111"/>
      <c r="AW102" s="111"/>
      <c r="AX102" s="324"/>
      <c r="AY102" s="324"/>
      <c r="AZ102" s="325"/>
    </row>
    <row r="103" spans="1:57" s="160" customFormat="1" ht="31.15" customHeight="1" thickBot="1">
      <c r="A103" s="109"/>
      <c r="B103" s="893" t="s">
        <v>1991</v>
      </c>
      <c r="C103" s="894"/>
      <c r="D103" s="894"/>
      <c r="E103" s="894"/>
      <c r="F103" s="894"/>
      <c r="G103" s="894"/>
      <c r="H103" s="894"/>
      <c r="I103" s="894"/>
      <c r="J103" s="894"/>
      <c r="K103" s="894"/>
      <c r="L103" s="894"/>
      <c r="M103" s="894"/>
      <c r="N103" s="894"/>
      <c r="O103" s="894"/>
      <c r="P103" s="894"/>
      <c r="Q103" s="894"/>
      <c r="R103" s="894"/>
      <c r="S103" s="894"/>
      <c r="T103" s="894"/>
      <c r="U103" s="894"/>
      <c r="V103" s="894"/>
      <c r="W103" s="894"/>
      <c r="X103" s="894"/>
      <c r="Y103" s="894"/>
      <c r="Z103" s="894"/>
      <c r="AA103" s="894"/>
      <c r="AB103" s="894"/>
      <c r="AC103" s="894"/>
      <c r="AD103" s="894"/>
      <c r="AE103" s="894"/>
      <c r="AF103" s="894"/>
      <c r="AG103" s="894"/>
      <c r="AH103" s="894"/>
      <c r="AI103" s="894"/>
      <c r="AJ103" s="894"/>
      <c r="AK103" s="326" t="str">
        <f>IF(H7="", "", IF(AM102=TRUE, "", IF(OR(AND(AI105="該当", AN112&gt;=2, AN116&gt;=2, AN120&gt;=2, AN125&gt;=2, AN129&gt;=3, OR(AM129=TRUE,AM130= TRUE), AN136&gt;=2), AND(AI105="", AI108="該当", AN112&gt;=1, AN116&gt;=1, AN120&gt;=1, AN125&gt;=1, AN129&gt;=2, AN136&gt;=1)), "○", "×")))</f>
        <v/>
      </c>
      <c r="AL103" s="109"/>
      <c r="AM103" s="111"/>
      <c r="AN103" s="111"/>
      <c r="AO103" s="111"/>
      <c r="AP103" s="111"/>
      <c r="AQ103" s="111"/>
      <c r="AR103" s="111"/>
      <c r="AS103" s="111"/>
      <c r="AT103" s="111"/>
      <c r="AU103" s="111"/>
      <c r="AV103" s="111"/>
      <c r="AW103" s="111"/>
      <c r="AX103" s="324"/>
      <c r="AY103" s="324"/>
      <c r="AZ103" s="325"/>
    </row>
    <row r="104" spans="1:57" s="160" customFormat="1" ht="6.6" customHeight="1" thickBot="1">
      <c r="A104" s="109"/>
      <c r="B104" s="292"/>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59"/>
      <c r="AM104" s="217"/>
      <c r="AN104" s="217"/>
      <c r="AO104" s="217"/>
      <c r="AP104" s="217"/>
      <c r="AQ104" s="217"/>
      <c r="AR104" s="217"/>
      <c r="AS104" s="217"/>
      <c r="AT104" s="217"/>
      <c r="AU104" s="217"/>
      <c r="AV104" s="217"/>
      <c r="AW104" s="217"/>
      <c r="AX104" s="327"/>
      <c r="AY104" s="327"/>
      <c r="AZ104" s="325"/>
    </row>
    <row r="105" spans="1:57" s="160" customFormat="1" ht="13.9" customHeight="1" thickBot="1">
      <c r="A105" s="109"/>
      <c r="B105" s="328" t="s">
        <v>1984</v>
      </c>
      <c r="C105" s="172"/>
      <c r="D105" s="172"/>
      <c r="E105" s="172"/>
      <c r="F105" s="172"/>
      <c r="G105" s="172"/>
      <c r="H105" s="172"/>
      <c r="I105" s="172"/>
      <c r="J105" s="172"/>
      <c r="K105" s="172"/>
      <c r="L105" s="172"/>
      <c r="M105" s="172"/>
      <c r="N105" s="172"/>
      <c r="O105" s="172"/>
      <c r="P105" s="172"/>
      <c r="Q105" s="172"/>
      <c r="R105" s="172"/>
      <c r="S105" s="172"/>
      <c r="T105" s="172"/>
      <c r="U105" s="172"/>
      <c r="V105" s="159"/>
      <c r="W105" s="172"/>
      <c r="X105" s="172"/>
      <c r="Y105" s="172"/>
      <c r="Z105" s="172"/>
      <c r="AA105" s="172"/>
      <c r="AB105" s="172"/>
      <c r="AC105" s="172"/>
      <c r="AD105" s="172"/>
      <c r="AE105" s="172"/>
      <c r="AF105" s="172"/>
      <c r="AG105" s="172"/>
      <c r="AH105" s="159"/>
      <c r="AI105" s="636" t="str">
        <f>IF(AN49&lt;&gt;0, "該当", "")</f>
        <v/>
      </c>
      <c r="AJ105" s="637"/>
      <c r="AK105" s="638"/>
      <c r="AL105" s="159"/>
      <c r="AX105" s="325"/>
      <c r="AY105" s="325"/>
      <c r="AZ105" s="325"/>
    </row>
    <row r="106" spans="1:57" s="160" customFormat="1" ht="45" customHeight="1">
      <c r="A106" s="109"/>
      <c r="B106" s="241" t="s">
        <v>59</v>
      </c>
      <c r="C106" s="656" t="s">
        <v>2130</v>
      </c>
      <c r="D106" s="656"/>
      <c r="E106" s="656"/>
      <c r="F106" s="656"/>
      <c r="G106" s="656"/>
      <c r="H106" s="656"/>
      <c r="I106" s="656"/>
      <c r="J106" s="656"/>
      <c r="K106" s="656"/>
      <c r="L106" s="656"/>
      <c r="M106" s="656"/>
      <c r="N106" s="656"/>
      <c r="O106" s="656"/>
      <c r="P106" s="656"/>
      <c r="Q106" s="656"/>
      <c r="R106" s="656"/>
      <c r="S106" s="656"/>
      <c r="T106" s="656"/>
      <c r="U106" s="656"/>
      <c r="V106" s="656"/>
      <c r="W106" s="656"/>
      <c r="X106" s="656"/>
      <c r="Y106" s="656"/>
      <c r="Z106" s="656"/>
      <c r="AA106" s="656"/>
      <c r="AB106" s="656"/>
      <c r="AC106" s="656"/>
      <c r="AD106" s="656"/>
      <c r="AE106" s="656"/>
      <c r="AF106" s="656"/>
      <c r="AG106" s="656"/>
      <c r="AH106" s="656"/>
      <c r="AI106" s="656"/>
      <c r="AJ106" s="656"/>
      <c r="AK106" s="656"/>
      <c r="AL106" s="159"/>
      <c r="AX106" s="325"/>
      <c r="AY106" s="325"/>
      <c r="AZ106" s="325"/>
    </row>
    <row r="107" spans="1:57" s="160" customFormat="1" ht="6" customHeight="1" thickBot="1">
      <c r="A107" s="109"/>
      <c r="B107" s="241"/>
      <c r="C107" s="329"/>
      <c r="D107" s="329"/>
      <c r="E107" s="329"/>
      <c r="F107" s="329"/>
      <c r="G107" s="329"/>
      <c r="H107" s="329"/>
      <c r="I107" s="329"/>
      <c r="J107" s="329"/>
      <c r="K107" s="329"/>
      <c r="L107" s="329"/>
      <c r="M107" s="329"/>
      <c r="N107" s="329"/>
      <c r="O107" s="329"/>
      <c r="P107" s="329"/>
      <c r="Q107" s="329"/>
      <c r="R107" s="329"/>
      <c r="S107" s="329"/>
      <c r="T107" s="329"/>
      <c r="U107" s="329"/>
      <c r="V107" s="329"/>
      <c r="W107" s="329"/>
      <c r="X107" s="329"/>
      <c r="Y107" s="329"/>
      <c r="Z107" s="329"/>
      <c r="AA107" s="329"/>
      <c r="AB107" s="329"/>
      <c r="AC107" s="329"/>
      <c r="AD107" s="329"/>
      <c r="AE107" s="329"/>
      <c r="AF107" s="329"/>
      <c r="AG107" s="329"/>
      <c r="AH107" s="329"/>
      <c r="AI107" s="329"/>
      <c r="AJ107" s="329"/>
      <c r="AK107" s="329"/>
      <c r="AL107" s="159"/>
      <c r="AO107" s="111"/>
      <c r="AX107" s="325"/>
      <c r="AY107" s="325"/>
      <c r="AZ107" s="325"/>
    </row>
    <row r="108" spans="1:57" s="160" customFormat="1" ht="18" customHeight="1" thickBot="1">
      <c r="A108" s="109"/>
      <c r="B108" s="328" t="s">
        <v>1985</v>
      </c>
      <c r="C108" s="188"/>
      <c r="D108" s="188"/>
      <c r="E108" s="188"/>
      <c r="F108" s="188"/>
      <c r="G108" s="188"/>
      <c r="H108" s="188"/>
      <c r="I108" s="188"/>
      <c r="J108" s="188"/>
      <c r="K108" s="188"/>
      <c r="L108" s="188"/>
      <c r="M108" s="188"/>
      <c r="N108" s="188"/>
      <c r="O108" s="188"/>
      <c r="P108" s="188"/>
      <c r="Q108" s="188"/>
      <c r="R108" s="188"/>
      <c r="S108" s="188"/>
      <c r="T108" s="188"/>
      <c r="U108" s="188"/>
      <c r="V108" s="188"/>
      <c r="W108" s="188"/>
      <c r="X108" s="188"/>
      <c r="Y108" s="188"/>
      <c r="Z108" s="188"/>
      <c r="AA108" s="188"/>
      <c r="AB108" s="188"/>
      <c r="AC108" s="188"/>
      <c r="AD108" s="188"/>
      <c r="AE108" s="188"/>
      <c r="AF108" s="188"/>
      <c r="AG108" s="188"/>
      <c r="AH108" s="172"/>
      <c r="AI108" s="657" t="str">
        <f>IF(AN47=AN49, "", "該当")</f>
        <v/>
      </c>
      <c r="AJ108" s="658"/>
      <c r="AK108" s="659"/>
      <c r="AL108" s="159"/>
      <c r="AX108" s="325"/>
      <c r="AY108" s="325"/>
      <c r="AZ108" s="325"/>
    </row>
    <row r="109" spans="1:57" s="160" customFormat="1" ht="43.15" customHeight="1">
      <c r="A109" s="109"/>
      <c r="B109" s="241" t="s">
        <v>59</v>
      </c>
      <c r="C109" s="656" t="s">
        <v>2003</v>
      </c>
      <c r="D109" s="656"/>
      <c r="E109" s="656"/>
      <c r="F109" s="656"/>
      <c r="G109" s="656"/>
      <c r="H109" s="656"/>
      <c r="I109" s="656"/>
      <c r="J109" s="656"/>
      <c r="K109" s="656"/>
      <c r="L109" s="656"/>
      <c r="M109" s="656"/>
      <c r="N109" s="656"/>
      <c r="O109" s="656"/>
      <c r="P109" s="656"/>
      <c r="Q109" s="656"/>
      <c r="R109" s="656"/>
      <c r="S109" s="656"/>
      <c r="T109" s="656"/>
      <c r="U109" s="656"/>
      <c r="V109" s="656"/>
      <c r="W109" s="656"/>
      <c r="X109" s="656"/>
      <c r="Y109" s="656"/>
      <c r="Z109" s="656"/>
      <c r="AA109" s="656"/>
      <c r="AB109" s="656"/>
      <c r="AC109" s="656"/>
      <c r="AD109" s="656"/>
      <c r="AE109" s="656"/>
      <c r="AF109" s="656"/>
      <c r="AG109" s="656"/>
      <c r="AH109" s="656"/>
      <c r="AI109" s="656"/>
      <c r="AJ109" s="656"/>
      <c r="AK109" s="656"/>
      <c r="AL109" s="159"/>
      <c r="AV109" s="319"/>
    </row>
    <row r="110" spans="1:57" s="160" customFormat="1" ht="9" customHeight="1" thickBot="1">
      <c r="A110" s="109"/>
      <c r="B110" s="241"/>
      <c r="C110" s="329"/>
      <c r="D110" s="329"/>
      <c r="E110" s="329"/>
      <c r="F110" s="329"/>
      <c r="G110" s="329"/>
      <c r="H110" s="329"/>
      <c r="I110" s="329"/>
      <c r="J110" s="329"/>
      <c r="K110" s="329"/>
      <c r="L110" s="329"/>
      <c r="M110" s="329"/>
      <c r="N110" s="329"/>
      <c r="O110" s="329"/>
      <c r="P110" s="329"/>
      <c r="Q110" s="329"/>
      <c r="R110" s="329"/>
      <c r="S110" s="329"/>
      <c r="T110" s="329"/>
      <c r="U110" s="329"/>
      <c r="V110" s="329"/>
      <c r="W110" s="329"/>
      <c r="X110" s="329"/>
      <c r="Y110" s="329"/>
      <c r="Z110" s="329"/>
      <c r="AA110" s="329"/>
      <c r="AB110" s="329"/>
      <c r="AC110" s="329"/>
      <c r="AD110" s="329"/>
      <c r="AE110" s="329"/>
      <c r="AF110" s="329"/>
      <c r="AG110" s="329"/>
      <c r="AH110" s="329"/>
      <c r="AI110" s="329"/>
      <c r="AJ110" s="329"/>
      <c r="AK110" s="329"/>
      <c r="AL110" s="159"/>
    </row>
    <row r="111" spans="1:57" s="160" customFormat="1" ht="18" customHeight="1" thickBot="1">
      <c r="A111" s="109"/>
      <c r="B111" s="660" t="s">
        <v>81</v>
      </c>
      <c r="C111" s="661"/>
      <c r="D111" s="661"/>
      <c r="E111" s="661"/>
      <c r="F111" s="895" t="s">
        <v>82</v>
      </c>
      <c r="G111" s="896"/>
      <c r="H111" s="896"/>
      <c r="I111" s="896"/>
      <c r="J111" s="896"/>
      <c r="K111" s="896"/>
      <c r="L111" s="896"/>
      <c r="M111" s="896"/>
      <c r="N111" s="896"/>
      <c r="O111" s="896"/>
      <c r="P111" s="896"/>
      <c r="Q111" s="896"/>
      <c r="R111" s="896"/>
      <c r="S111" s="896"/>
      <c r="T111" s="896"/>
      <c r="U111" s="896"/>
      <c r="V111" s="896"/>
      <c r="W111" s="896"/>
      <c r="X111" s="896"/>
      <c r="Y111" s="896"/>
      <c r="Z111" s="896"/>
      <c r="AA111" s="896"/>
      <c r="AB111" s="896"/>
      <c r="AC111" s="896"/>
      <c r="AD111" s="896"/>
      <c r="AE111" s="896"/>
      <c r="AF111" s="896"/>
      <c r="AG111" s="896"/>
      <c r="AH111" s="896"/>
      <c r="AI111" s="896"/>
      <c r="AJ111" s="896"/>
      <c r="AK111" s="897"/>
      <c r="AL111" s="159"/>
      <c r="AM111" s="330"/>
      <c r="AN111" s="330"/>
      <c r="AO111" s="300"/>
      <c r="AP111" s="300"/>
      <c r="AQ111" s="300"/>
      <c r="AR111" s="300"/>
      <c r="AS111" s="300"/>
      <c r="AT111" s="300"/>
      <c r="AU111" s="300"/>
      <c r="AV111" s="300"/>
      <c r="AW111" s="300"/>
      <c r="AX111" s="300"/>
      <c r="AY111" s="300"/>
      <c r="AZ111" s="300"/>
    </row>
    <row r="112" spans="1:57" s="160" customFormat="1" ht="18" customHeight="1">
      <c r="A112" s="109"/>
      <c r="B112" s="662" t="s">
        <v>83</v>
      </c>
      <c r="C112" s="622"/>
      <c r="D112" s="622"/>
      <c r="E112" s="663"/>
      <c r="F112" s="375"/>
      <c r="G112" s="669" t="s">
        <v>2019</v>
      </c>
      <c r="H112" s="669"/>
      <c r="I112" s="669"/>
      <c r="J112" s="669"/>
      <c r="K112" s="669"/>
      <c r="L112" s="669"/>
      <c r="M112" s="669"/>
      <c r="N112" s="669"/>
      <c r="O112" s="669"/>
      <c r="P112" s="669"/>
      <c r="Q112" s="669"/>
      <c r="R112" s="669"/>
      <c r="S112" s="669"/>
      <c r="T112" s="669"/>
      <c r="U112" s="669"/>
      <c r="V112" s="669"/>
      <c r="W112" s="669"/>
      <c r="X112" s="669"/>
      <c r="Y112" s="669"/>
      <c r="Z112" s="669"/>
      <c r="AA112" s="669"/>
      <c r="AB112" s="669"/>
      <c r="AC112" s="669"/>
      <c r="AD112" s="669"/>
      <c r="AE112" s="669"/>
      <c r="AF112" s="669"/>
      <c r="AG112" s="669"/>
      <c r="AH112" s="669"/>
      <c r="AI112" s="669"/>
      <c r="AJ112" s="669"/>
      <c r="AK112" s="670"/>
      <c r="AL112" s="159"/>
      <c r="AM112" s="522" t="b">
        <v>0</v>
      </c>
      <c r="AN112" s="620">
        <f>COUNTIF(AM112:AM115, TRUE)</f>
        <v>0</v>
      </c>
      <c r="AO112" s="318"/>
      <c r="AP112" s="318"/>
      <c r="AQ112" s="644" t="str">
        <f>IF(AI105="該当",  "！この区分（４項目）から２つ以上の取組が選択されていません。",  "！この区分（４項目）から１つ以上の取組が選択されていません。")</f>
        <v>！この区分（４項目）から１つ以上の取組が選択されていません。</v>
      </c>
      <c r="AR112" s="645"/>
      <c r="AS112" s="645"/>
      <c r="AT112" s="645"/>
      <c r="AU112" s="645"/>
      <c r="AV112" s="645"/>
      <c r="AW112" s="645"/>
      <c r="AX112" s="645"/>
      <c r="AY112" s="645"/>
      <c r="AZ112" s="645"/>
      <c r="BA112" s="645"/>
      <c r="BB112" s="645"/>
      <c r="BC112" s="645"/>
      <c r="BD112" s="645"/>
      <c r="BE112" s="646"/>
    </row>
    <row r="113" spans="1:57" s="160" customFormat="1" ht="18" customHeight="1">
      <c r="A113" s="109"/>
      <c r="B113" s="664"/>
      <c r="C113" s="623"/>
      <c r="D113" s="623"/>
      <c r="E113" s="665"/>
      <c r="F113" s="384"/>
      <c r="G113" s="672" t="s">
        <v>1924</v>
      </c>
      <c r="H113" s="672"/>
      <c r="I113" s="672"/>
      <c r="J113" s="672"/>
      <c r="K113" s="672"/>
      <c r="L113" s="672"/>
      <c r="M113" s="672"/>
      <c r="N113" s="672"/>
      <c r="O113" s="672"/>
      <c r="P113" s="672"/>
      <c r="Q113" s="672"/>
      <c r="R113" s="672"/>
      <c r="S113" s="672"/>
      <c r="T113" s="672"/>
      <c r="U113" s="672"/>
      <c r="V113" s="672"/>
      <c r="W113" s="672"/>
      <c r="X113" s="672"/>
      <c r="Y113" s="672"/>
      <c r="Z113" s="672"/>
      <c r="AA113" s="672"/>
      <c r="AB113" s="672"/>
      <c r="AC113" s="672"/>
      <c r="AD113" s="672"/>
      <c r="AE113" s="672"/>
      <c r="AF113" s="672"/>
      <c r="AG113" s="672"/>
      <c r="AH113" s="672"/>
      <c r="AI113" s="672"/>
      <c r="AJ113" s="672"/>
      <c r="AK113" s="331"/>
      <c r="AL113" s="159"/>
      <c r="AM113" s="522" t="b">
        <v>0</v>
      </c>
      <c r="AN113" s="620"/>
      <c r="AO113" s="318"/>
      <c r="AP113" s="318"/>
      <c r="AQ113" s="647"/>
      <c r="AR113" s="648"/>
      <c r="AS113" s="648"/>
      <c r="AT113" s="648"/>
      <c r="AU113" s="648"/>
      <c r="AV113" s="648"/>
      <c r="AW113" s="648"/>
      <c r="AX113" s="648"/>
      <c r="AY113" s="648"/>
      <c r="AZ113" s="648"/>
      <c r="BA113" s="648"/>
      <c r="BB113" s="648"/>
      <c r="BC113" s="648"/>
      <c r="BD113" s="648"/>
      <c r="BE113" s="649"/>
    </row>
    <row r="114" spans="1:57" s="160" customFormat="1" ht="18" customHeight="1">
      <c r="A114" s="109"/>
      <c r="B114" s="664"/>
      <c r="C114" s="623"/>
      <c r="D114" s="623"/>
      <c r="E114" s="665"/>
      <c r="F114" s="384"/>
      <c r="G114" s="615" t="s">
        <v>2020</v>
      </c>
      <c r="H114" s="615"/>
      <c r="I114" s="615"/>
      <c r="J114" s="615"/>
      <c r="K114" s="615"/>
      <c r="L114" s="615"/>
      <c r="M114" s="615"/>
      <c r="N114" s="615"/>
      <c r="O114" s="615"/>
      <c r="P114" s="615"/>
      <c r="Q114" s="615"/>
      <c r="R114" s="615"/>
      <c r="S114" s="615"/>
      <c r="T114" s="615"/>
      <c r="U114" s="615"/>
      <c r="V114" s="615"/>
      <c r="W114" s="615"/>
      <c r="X114" s="615"/>
      <c r="Y114" s="615"/>
      <c r="Z114" s="615"/>
      <c r="AA114" s="615"/>
      <c r="AB114" s="615"/>
      <c r="AC114" s="615"/>
      <c r="AD114" s="615"/>
      <c r="AE114" s="615"/>
      <c r="AF114" s="615"/>
      <c r="AG114" s="615"/>
      <c r="AH114" s="615"/>
      <c r="AI114" s="615"/>
      <c r="AJ114" s="615"/>
      <c r="AK114" s="616"/>
      <c r="AL114" s="159"/>
      <c r="AM114" s="522" t="b">
        <v>0</v>
      </c>
      <c r="AN114" s="620"/>
      <c r="AO114" s="318"/>
      <c r="AP114" s="318"/>
      <c r="AQ114" s="647"/>
      <c r="AR114" s="648"/>
      <c r="AS114" s="648"/>
      <c r="AT114" s="648"/>
      <c r="AU114" s="648"/>
      <c r="AV114" s="648"/>
      <c r="AW114" s="648"/>
      <c r="AX114" s="648"/>
      <c r="AY114" s="648"/>
      <c r="AZ114" s="648"/>
      <c r="BA114" s="648"/>
      <c r="BB114" s="648"/>
      <c r="BC114" s="648"/>
      <c r="BD114" s="648"/>
      <c r="BE114" s="649"/>
    </row>
    <row r="115" spans="1:57" s="160" customFormat="1" ht="15.6" customHeight="1" thickBot="1">
      <c r="A115" s="109"/>
      <c r="B115" s="666"/>
      <c r="C115" s="667"/>
      <c r="D115" s="667"/>
      <c r="E115" s="668"/>
      <c r="F115" s="376"/>
      <c r="G115" s="671" t="s">
        <v>2021</v>
      </c>
      <c r="H115" s="671"/>
      <c r="I115" s="671"/>
      <c r="J115" s="671"/>
      <c r="K115" s="671"/>
      <c r="L115" s="671"/>
      <c r="M115" s="671"/>
      <c r="N115" s="671"/>
      <c r="O115" s="671"/>
      <c r="P115" s="671"/>
      <c r="Q115" s="671"/>
      <c r="R115" s="671"/>
      <c r="S115" s="671"/>
      <c r="T115" s="671"/>
      <c r="U115" s="671"/>
      <c r="V115" s="671"/>
      <c r="W115" s="671"/>
      <c r="X115" s="671"/>
      <c r="Y115" s="671"/>
      <c r="Z115" s="671"/>
      <c r="AA115" s="671"/>
      <c r="AB115" s="671"/>
      <c r="AC115" s="671"/>
      <c r="AD115" s="671"/>
      <c r="AE115" s="671"/>
      <c r="AF115" s="671"/>
      <c r="AG115" s="671"/>
      <c r="AH115" s="671"/>
      <c r="AI115" s="671"/>
      <c r="AJ115" s="671"/>
      <c r="AK115" s="332"/>
      <c r="AL115" s="159"/>
      <c r="AM115" s="522" t="b">
        <v>0</v>
      </c>
      <c r="AN115" s="620"/>
      <c r="AO115" s="318"/>
      <c r="AP115" s="318"/>
      <c r="AQ115" s="650"/>
      <c r="AR115" s="651"/>
      <c r="AS115" s="651"/>
      <c r="AT115" s="651"/>
      <c r="AU115" s="651"/>
      <c r="AV115" s="651"/>
      <c r="AW115" s="651"/>
      <c r="AX115" s="651"/>
      <c r="AY115" s="651"/>
      <c r="AZ115" s="651"/>
      <c r="BA115" s="651"/>
      <c r="BB115" s="651"/>
      <c r="BC115" s="651"/>
      <c r="BD115" s="651"/>
      <c r="BE115" s="652"/>
    </row>
    <row r="116" spans="1:57" s="160" customFormat="1" ht="28.9" customHeight="1">
      <c r="A116" s="109"/>
      <c r="B116" s="662" t="s">
        <v>84</v>
      </c>
      <c r="C116" s="622"/>
      <c r="D116" s="622"/>
      <c r="E116" s="663"/>
      <c r="F116" s="385"/>
      <c r="G116" s="679" t="s">
        <v>2022</v>
      </c>
      <c r="H116" s="679"/>
      <c r="I116" s="679"/>
      <c r="J116" s="679"/>
      <c r="K116" s="679"/>
      <c r="L116" s="679"/>
      <c r="M116" s="679"/>
      <c r="N116" s="679"/>
      <c r="O116" s="679"/>
      <c r="P116" s="679"/>
      <c r="Q116" s="679"/>
      <c r="R116" s="679"/>
      <c r="S116" s="679"/>
      <c r="T116" s="679"/>
      <c r="U116" s="679"/>
      <c r="V116" s="679"/>
      <c r="W116" s="679"/>
      <c r="X116" s="679"/>
      <c r="Y116" s="679"/>
      <c r="Z116" s="679"/>
      <c r="AA116" s="679"/>
      <c r="AB116" s="679"/>
      <c r="AC116" s="679"/>
      <c r="AD116" s="679"/>
      <c r="AE116" s="679"/>
      <c r="AF116" s="679"/>
      <c r="AG116" s="679"/>
      <c r="AH116" s="679"/>
      <c r="AI116" s="679"/>
      <c r="AJ116" s="679"/>
      <c r="AK116" s="680"/>
      <c r="AL116" s="159"/>
      <c r="AM116" s="522" t="b">
        <v>0</v>
      </c>
      <c r="AN116" s="620">
        <f>COUNTIF(AM116:AM119, TRUE)</f>
        <v>0</v>
      </c>
      <c r="AO116" s="318"/>
      <c r="AP116" s="318"/>
      <c r="AQ116" s="644" t="str">
        <f>IF(AI105="該当", "！この区分（４項目）から２つ以上の取組が選択されていません。",  "！この区分（４項目）から１つ以上の取組が選択されていません。")</f>
        <v>！この区分（４項目）から１つ以上の取組が選択されていません。</v>
      </c>
      <c r="AR116" s="645"/>
      <c r="AS116" s="645"/>
      <c r="AT116" s="645"/>
      <c r="AU116" s="645"/>
      <c r="AV116" s="645"/>
      <c r="AW116" s="645"/>
      <c r="AX116" s="645"/>
      <c r="AY116" s="645"/>
      <c r="AZ116" s="645"/>
      <c r="BA116" s="645"/>
      <c r="BB116" s="645"/>
      <c r="BC116" s="645"/>
      <c r="BD116" s="645"/>
      <c r="BE116" s="646"/>
    </row>
    <row r="117" spans="1:57" s="160" customFormat="1" ht="18" customHeight="1">
      <c r="A117" s="109"/>
      <c r="B117" s="664"/>
      <c r="C117" s="623"/>
      <c r="D117" s="623"/>
      <c r="E117" s="665"/>
      <c r="F117" s="384"/>
      <c r="G117" s="672" t="s">
        <v>2023</v>
      </c>
      <c r="H117" s="672"/>
      <c r="I117" s="672"/>
      <c r="J117" s="672"/>
      <c r="K117" s="672"/>
      <c r="L117" s="672"/>
      <c r="M117" s="672"/>
      <c r="N117" s="672"/>
      <c r="O117" s="672"/>
      <c r="P117" s="672"/>
      <c r="Q117" s="672"/>
      <c r="R117" s="672"/>
      <c r="S117" s="672"/>
      <c r="T117" s="672"/>
      <c r="U117" s="672"/>
      <c r="V117" s="672"/>
      <c r="W117" s="672"/>
      <c r="X117" s="672"/>
      <c r="Y117" s="672"/>
      <c r="Z117" s="672"/>
      <c r="AA117" s="672"/>
      <c r="AB117" s="672"/>
      <c r="AC117" s="672"/>
      <c r="AD117" s="672"/>
      <c r="AE117" s="672"/>
      <c r="AF117" s="672"/>
      <c r="AG117" s="672"/>
      <c r="AH117" s="672"/>
      <c r="AI117" s="672"/>
      <c r="AJ117" s="672"/>
      <c r="AK117" s="333"/>
      <c r="AL117" s="159"/>
      <c r="AM117" s="522" t="b">
        <v>0</v>
      </c>
      <c r="AN117" s="620"/>
      <c r="AO117" s="318"/>
      <c r="AP117" s="318"/>
      <c r="AQ117" s="647"/>
      <c r="AR117" s="648"/>
      <c r="AS117" s="648"/>
      <c r="AT117" s="648"/>
      <c r="AU117" s="648"/>
      <c r="AV117" s="648"/>
      <c r="AW117" s="648"/>
      <c r="AX117" s="648"/>
      <c r="AY117" s="648"/>
      <c r="AZ117" s="648"/>
      <c r="BA117" s="648"/>
      <c r="BB117" s="648"/>
      <c r="BC117" s="648"/>
      <c r="BD117" s="648"/>
      <c r="BE117" s="649"/>
    </row>
    <row r="118" spans="1:57" s="160" customFormat="1" ht="18" customHeight="1">
      <c r="A118" s="109"/>
      <c r="B118" s="664"/>
      <c r="C118" s="623"/>
      <c r="D118" s="623"/>
      <c r="E118" s="665"/>
      <c r="F118" s="384"/>
      <c r="G118" s="672" t="s">
        <v>1925</v>
      </c>
      <c r="H118" s="672"/>
      <c r="I118" s="672"/>
      <c r="J118" s="672"/>
      <c r="K118" s="672"/>
      <c r="L118" s="672"/>
      <c r="M118" s="672"/>
      <c r="N118" s="672"/>
      <c r="O118" s="672"/>
      <c r="P118" s="672"/>
      <c r="Q118" s="672"/>
      <c r="R118" s="672"/>
      <c r="S118" s="672"/>
      <c r="T118" s="672"/>
      <c r="U118" s="672"/>
      <c r="V118" s="672"/>
      <c r="W118" s="672"/>
      <c r="X118" s="672"/>
      <c r="Y118" s="672"/>
      <c r="Z118" s="672"/>
      <c r="AA118" s="672"/>
      <c r="AB118" s="672"/>
      <c r="AC118" s="672"/>
      <c r="AD118" s="672"/>
      <c r="AE118" s="672"/>
      <c r="AF118" s="672"/>
      <c r="AG118" s="672"/>
      <c r="AH118" s="672"/>
      <c r="AI118" s="672"/>
      <c r="AJ118" s="672"/>
      <c r="AK118" s="331"/>
      <c r="AL118" s="159"/>
      <c r="AM118" s="522" t="b">
        <v>0</v>
      </c>
      <c r="AN118" s="620"/>
      <c r="AO118" s="318"/>
      <c r="AP118" s="318"/>
      <c r="AQ118" s="647"/>
      <c r="AR118" s="648"/>
      <c r="AS118" s="648"/>
      <c r="AT118" s="648"/>
      <c r="AU118" s="648"/>
      <c r="AV118" s="648"/>
      <c r="AW118" s="648"/>
      <c r="AX118" s="648"/>
      <c r="AY118" s="648"/>
      <c r="AZ118" s="648"/>
      <c r="BA118" s="648"/>
      <c r="BB118" s="648"/>
      <c r="BC118" s="648"/>
      <c r="BD118" s="648"/>
      <c r="BE118" s="649"/>
    </row>
    <row r="119" spans="1:57" s="160" customFormat="1" ht="18" customHeight="1" thickBot="1">
      <c r="A119" s="109"/>
      <c r="B119" s="666"/>
      <c r="C119" s="667"/>
      <c r="D119" s="667"/>
      <c r="E119" s="668"/>
      <c r="F119" s="386"/>
      <c r="G119" s="681" t="s">
        <v>1926</v>
      </c>
      <c r="H119" s="681"/>
      <c r="I119" s="681"/>
      <c r="J119" s="681"/>
      <c r="K119" s="681"/>
      <c r="L119" s="681"/>
      <c r="M119" s="681"/>
      <c r="N119" s="681"/>
      <c r="O119" s="681"/>
      <c r="P119" s="681"/>
      <c r="Q119" s="681"/>
      <c r="R119" s="681"/>
      <c r="S119" s="681"/>
      <c r="T119" s="681"/>
      <c r="U119" s="681"/>
      <c r="V119" s="681"/>
      <c r="W119" s="681"/>
      <c r="X119" s="681"/>
      <c r="Y119" s="681"/>
      <c r="Z119" s="681"/>
      <c r="AA119" s="681"/>
      <c r="AB119" s="681"/>
      <c r="AC119" s="681"/>
      <c r="AD119" s="681"/>
      <c r="AE119" s="681"/>
      <c r="AF119" s="681"/>
      <c r="AG119" s="681"/>
      <c r="AH119" s="681"/>
      <c r="AI119" s="681"/>
      <c r="AJ119" s="681"/>
      <c r="AK119" s="682"/>
      <c r="AL119" s="159"/>
      <c r="AM119" s="522" t="b">
        <v>0</v>
      </c>
      <c r="AN119" s="620"/>
      <c r="AO119" s="318"/>
      <c r="AP119" s="318"/>
      <c r="AQ119" s="650"/>
      <c r="AR119" s="651"/>
      <c r="AS119" s="651"/>
      <c r="AT119" s="651"/>
      <c r="AU119" s="651"/>
      <c r="AV119" s="651"/>
      <c r="AW119" s="651"/>
      <c r="AX119" s="651"/>
      <c r="AY119" s="651"/>
      <c r="AZ119" s="651"/>
      <c r="BA119" s="651"/>
      <c r="BB119" s="651"/>
      <c r="BC119" s="651"/>
      <c r="BD119" s="651"/>
      <c r="BE119" s="652"/>
    </row>
    <row r="120" spans="1:57" s="160" customFormat="1" ht="21.6" customHeight="1">
      <c r="A120" s="109"/>
      <c r="B120" s="662" t="s">
        <v>85</v>
      </c>
      <c r="C120" s="622"/>
      <c r="D120" s="622"/>
      <c r="E120" s="663"/>
      <c r="F120" s="387"/>
      <c r="G120" s="722" t="s">
        <v>2024</v>
      </c>
      <c r="H120" s="722"/>
      <c r="I120" s="722"/>
      <c r="J120" s="722"/>
      <c r="K120" s="722"/>
      <c r="L120" s="722"/>
      <c r="M120" s="722"/>
      <c r="N120" s="722"/>
      <c r="O120" s="722"/>
      <c r="P120" s="722"/>
      <c r="Q120" s="722"/>
      <c r="R120" s="722"/>
      <c r="S120" s="722"/>
      <c r="T120" s="722"/>
      <c r="U120" s="722"/>
      <c r="V120" s="722"/>
      <c r="W120" s="722"/>
      <c r="X120" s="722"/>
      <c r="Y120" s="722"/>
      <c r="Z120" s="722"/>
      <c r="AA120" s="722"/>
      <c r="AB120" s="722"/>
      <c r="AC120" s="722"/>
      <c r="AD120" s="722"/>
      <c r="AE120" s="722"/>
      <c r="AF120" s="722"/>
      <c r="AG120" s="722"/>
      <c r="AH120" s="722"/>
      <c r="AI120" s="722"/>
      <c r="AJ120" s="722"/>
      <c r="AK120" s="333"/>
      <c r="AL120" s="159"/>
      <c r="AM120" s="522" t="b">
        <v>0</v>
      </c>
      <c r="AN120" s="620">
        <f>COUNTIF(AM120:AM124, TRUE)</f>
        <v>0</v>
      </c>
      <c r="AO120" s="318"/>
      <c r="AP120" s="318"/>
      <c r="AQ120" s="644" t="str">
        <f>IF(AI105="該当", "！この区分（５項目）から２つ以上の取組が選択されていません。",  "！この区分（５項目）から１つ以上の取組が選択されていません。")</f>
        <v>！この区分（５項目）から１つ以上の取組が選択されていません。</v>
      </c>
      <c r="AR120" s="645"/>
      <c r="AS120" s="645"/>
      <c r="AT120" s="645"/>
      <c r="AU120" s="645"/>
      <c r="AV120" s="645"/>
      <c r="AW120" s="645"/>
      <c r="AX120" s="645"/>
      <c r="AY120" s="645"/>
      <c r="AZ120" s="645"/>
      <c r="BA120" s="645"/>
      <c r="BB120" s="645"/>
      <c r="BC120" s="645"/>
      <c r="BD120" s="645"/>
      <c r="BE120" s="646"/>
    </row>
    <row r="121" spans="1:57" s="160" customFormat="1" ht="21.6" customHeight="1">
      <c r="A121" s="109"/>
      <c r="B121" s="664"/>
      <c r="C121" s="623"/>
      <c r="D121" s="623"/>
      <c r="E121" s="665"/>
      <c r="F121" s="384"/>
      <c r="G121" s="615" t="s">
        <v>1927</v>
      </c>
      <c r="H121" s="615"/>
      <c r="I121" s="615"/>
      <c r="J121" s="615"/>
      <c r="K121" s="615"/>
      <c r="L121" s="615"/>
      <c r="M121" s="615"/>
      <c r="N121" s="615"/>
      <c r="O121" s="615"/>
      <c r="P121" s="615"/>
      <c r="Q121" s="615"/>
      <c r="R121" s="615"/>
      <c r="S121" s="615"/>
      <c r="T121" s="615"/>
      <c r="U121" s="615"/>
      <c r="V121" s="615"/>
      <c r="W121" s="615"/>
      <c r="X121" s="615"/>
      <c r="Y121" s="615"/>
      <c r="Z121" s="615"/>
      <c r="AA121" s="615"/>
      <c r="AB121" s="615"/>
      <c r="AC121" s="615"/>
      <c r="AD121" s="615"/>
      <c r="AE121" s="615"/>
      <c r="AF121" s="615"/>
      <c r="AG121" s="615"/>
      <c r="AH121" s="615"/>
      <c r="AI121" s="615"/>
      <c r="AJ121" s="615"/>
      <c r="AK121" s="616"/>
      <c r="AL121" s="159"/>
      <c r="AM121" s="522" t="b">
        <v>0</v>
      </c>
      <c r="AN121" s="620"/>
      <c r="AO121" s="318"/>
      <c r="AP121" s="318"/>
      <c r="AQ121" s="647"/>
      <c r="AR121" s="648"/>
      <c r="AS121" s="648"/>
      <c r="AT121" s="648"/>
      <c r="AU121" s="648"/>
      <c r="AV121" s="648"/>
      <c r="AW121" s="648"/>
      <c r="AX121" s="648"/>
      <c r="AY121" s="648"/>
      <c r="AZ121" s="648"/>
      <c r="BA121" s="648"/>
      <c r="BB121" s="648"/>
      <c r="BC121" s="648"/>
      <c r="BD121" s="648"/>
      <c r="BE121" s="649"/>
    </row>
    <row r="122" spans="1:57" s="160" customFormat="1" ht="23.45" customHeight="1">
      <c r="A122" s="109"/>
      <c r="B122" s="664"/>
      <c r="C122" s="623"/>
      <c r="D122" s="623"/>
      <c r="E122" s="665"/>
      <c r="F122" s="384"/>
      <c r="G122" s="615" t="s">
        <v>2025</v>
      </c>
      <c r="H122" s="615"/>
      <c r="I122" s="615"/>
      <c r="J122" s="615"/>
      <c r="K122" s="615"/>
      <c r="L122" s="615"/>
      <c r="M122" s="615"/>
      <c r="N122" s="615"/>
      <c r="O122" s="615"/>
      <c r="P122" s="615"/>
      <c r="Q122" s="615"/>
      <c r="R122" s="615"/>
      <c r="S122" s="615"/>
      <c r="T122" s="615"/>
      <c r="U122" s="615"/>
      <c r="V122" s="615"/>
      <c r="W122" s="615"/>
      <c r="X122" s="615"/>
      <c r="Y122" s="615"/>
      <c r="Z122" s="615"/>
      <c r="AA122" s="615"/>
      <c r="AB122" s="615"/>
      <c r="AC122" s="615"/>
      <c r="AD122" s="615"/>
      <c r="AE122" s="615"/>
      <c r="AF122" s="615"/>
      <c r="AG122" s="615"/>
      <c r="AH122" s="615"/>
      <c r="AI122" s="615"/>
      <c r="AJ122" s="615"/>
      <c r="AK122" s="616"/>
      <c r="AL122" s="159"/>
      <c r="AM122" s="522" t="b">
        <v>0</v>
      </c>
      <c r="AN122" s="620"/>
      <c r="AO122" s="318"/>
      <c r="AP122" s="318"/>
      <c r="AQ122" s="647"/>
      <c r="AR122" s="648"/>
      <c r="AS122" s="648"/>
      <c r="AT122" s="648"/>
      <c r="AU122" s="648"/>
      <c r="AV122" s="648"/>
      <c r="AW122" s="648"/>
      <c r="AX122" s="648"/>
      <c r="AY122" s="648"/>
      <c r="AZ122" s="648"/>
      <c r="BA122" s="648"/>
      <c r="BB122" s="648"/>
      <c r="BC122" s="648"/>
      <c r="BD122" s="648"/>
      <c r="BE122" s="649"/>
    </row>
    <row r="123" spans="1:57" s="160" customFormat="1" ht="18" customHeight="1">
      <c r="A123" s="109"/>
      <c r="B123" s="664"/>
      <c r="C123" s="623"/>
      <c r="D123" s="623"/>
      <c r="E123" s="665"/>
      <c r="F123" s="376"/>
      <c r="G123" s="615" t="s">
        <v>2026</v>
      </c>
      <c r="H123" s="615"/>
      <c r="I123" s="615"/>
      <c r="J123" s="615"/>
      <c r="K123" s="615"/>
      <c r="L123" s="615"/>
      <c r="M123" s="615"/>
      <c r="N123" s="615"/>
      <c r="O123" s="615"/>
      <c r="P123" s="615"/>
      <c r="Q123" s="615"/>
      <c r="R123" s="615"/>
      <c r="S123" s="615"/>
      <c r="T123" s="615"/>
      <c r="U123" s="615"/>
      <c r="V123" s="615"/>
      <c r="W123" s="615"/>
      <c r="X123" s="615"/>
      <c r="Y123" s="615"/>
      <c r="Z123" s="615"/>
      <c r="AA123" s="615"/>
      <c r="AB123" s="615"/>
      <c r="AC123" s="615"/>
      <c r="AD123" s="615"/>
      <c r="AE123" s="615"/>
      <c r="AF123" s="615"/>
      <c r="AG123" s="615"/>
      <c r="AH123" s="615"/>
      <c r="AI123" s="615"/>
      <c r="AJ123" s="615"/>
      <c r="AK123" s="616"/>
      <c r="AL123" s="159"/>
      <c r="AM123" s="522" t="b">
        <v>0</v>
      </c>
      <c r="AN123" s="620"/>
      <c r="AO123" s="318"/>
      <c r="AP123" s="318"/>
      <c r="AQ123" s="647"/>
      <c r="AR123" s="648"/>
      <c r="AS123" s="648"/>
      <c r="AT123" s="648"/>
      <c r="AU123" s="648"/>
      <c r="AV123" s="648"/>
      <c r="AW123" s="648"/>
      <c r="AX123" s="648"/>
      <c r="AY123" s="648"/>
      <c r="AZ123" s="648"/>
      <c r="BA123" s="648"/>
      <c r="BB123" s="648"/>
      <c r="BC123" s="648"/>
      <c r="BD123" s="648"/>
      <c r="BE123" s="649"/>
    </row>
    <row r="124" spans="1:57" s="160" customFormat="1" ht="18" customHeight="1" thickBot="1">
      <c r="A124" s="109"/>
      <c r="B124" s="666"/>
      <c r="C124" s="667"/>
      <c r="D124" s="667"/>
      <c r="E124" s="668"/>
      <c r="F124" s="376"/>
      <c r="G124" s="715" t="s">
        <v>2027</v>
      </c>
      <c r="H124" s="715"/>
      <c r="I124" s="715"/>
      <c r="J124" s="715"/>
      <c r="K124" s="715"/>
      <c r="L124" s="715"/>
      <c r="M124" s="715"/>
      <c r="N124" s="715"/>
      <c r="O124" s="715"/>
      <c r="P124" s="715"/>
      <c r="Q124" s="715"/>
      <c r="R124" s="715"/>
      <c r="S124" s="715"/>
      <c r="T124" s="715"/>
      <c r="U124" s="715"/>
      <c r="V124" s="715"/>
      <c r="W124" s="715"/>
      <c r="X124" s="715"/>
      <c r="Y124" s="715"/>
      <c r="Z124" s="715"/>
      <c r="AA124" s="715"/>
      <c r="AB124" s="715"/>
      <c r="AC124" s="715"/>
      <c r="AD124" s="715"/>
      <c r="AE124" s="715"/>
      <c r="AF124" s="715"/>
      <c r="AG124" s="715"/>
      <c r="AH124" s="715"/>
      <c r="AI124" s="715"/>
      <c r="AJ124" s="715"/>
      <c r="AK124" s="716"/>
      <c r="AL124" s="159"/>
      <c r="AM124" s="522" t="b">
        <v>0</v>
      </c>
      <c r="AN124" s="620"/>
      <c r="AO124" s="318"/>
      <c r="AP124" s="318"/>
      <c r="AQ124" s="650"/>
      <c r="AR124" s="651"/>
      <c r="AS124" s="651"/>
      <c r="AT124" s="651"/>
      <c r="AU124" s="651"/>
      <c r="AV124" s="651"/>
      <c r="AW124" s="651"/>
      <c r="AX124" s="651"/>
      <c r="AY124" s="651"/>
      <c r="AZ124" s="651"/>
      <c r="BA124" s="651"/>
      <c r="BB124" s="651"/>
      <c r="BC124" s="651"/>
      <c r="BD124" s="651"/>
      <c r="BE124" s="652"/>
    </row>
    <row r="125" spans="1:57" s="160" customFormat="1" ht="18" customHeight="1">
      <c r="A125" s="109"/>
      <c r="B125" s="662" t="s">
        <v>86</v>
      </c>
      <c r="C125" s="622"/>
      <c r="D125" s="622"/>
      <c r="E125" s="663"/>
      <c r="F125" s="385"/>
      <c r="G125" s="679" t="s">
        <v>2028</v>
      </c>
      <c r="H125" s="679"/>
      <c r="I125" s="679"/>
      <c r="J125" s="679"/>
      <c r="K125" s="679"/>
      <c r="L125" s="679"/>
      <c r="M125" s="679"/>
      <c r="N125" s="679"/>
      <c r="O125" s="679"/>
      <c r="P125" s="679"/>
      <c r="Q125" s="679"/>
      <c r="R125" s="679"/>
      <c r="S125" s="679"/>
      <c r="T125" s="679"/>
      <c r="U125" s="679"/>
      <c r="V125" s="679"/>
      <c r="W125" s="679"/>
      <c r="X125" s="679"/>
      <c r="Y125" s="679"/>
      <c r="Z125" s="679"/>
      <c r="AA125" s="679"/>
      <c r="AB125" s="679"/>
      <c r="AC125" s="679"/>
      <c r="AD125" s="679"/>
      <c r="AE125" s="679"/>
      <c r="AF125" s="679"/>
      <c r="AG125" s="679"/>
      <c r="AH125" s="679"/>
      <c r="AI125" s="679"/>
      <c r="AJ125" s="679"/>
      <c r="AK125" s="680"/>
      <c r="AL125" s="109"/>
      <c r="AM125" s="522" t="b">
        <v>0</v>
      </c>
      <c r="AN125" s="620">
        <f>COUNTIF(AM125:AM128, TRUE)</f>
        <v>0</v>
      </c>
      <c r="AO125" s="318"/>
      <c r="AP125" s="318"/>
      <c r="AQ125" s="644" t="str">
        <f>IF(AI105="該当", "！この区分（４項目）から２つ以上の取組が選択されていません。",  "！この区分（４項目）から１つ以上の取組が選択されていません。")</f>
        <v>！この区分（４項目）から１つ以上の取組が選択されていません。</v>
      </c>
      <c r="AR125" s="645"/>
      <c r="AS125" s="645"/>
      <c r="AT125" s="645"/>
      <c r="AU125" s="645"/>
      <c r="AV125" s="645"/>
      <c r="AW125" s="645"/>
      <c r="AX125" s="645"/>
      <c r="AY125" s="645"/>
      <c r="AZ125" s="645"/>
      <c r="BA125" s="645"/>
      <c r="BB125" s="645"/>
      <c r="BC125" s="645"/>
      <c r="BD125" s="645"/>
      <c r="BE125" s="646"/>
    </row>
    <row r="126" spans="1:57" s="160" customFormat="1" ht="18" customHeight="1">
      <c r="A126" s="109"/>
      <c r="B126" s="664"/>
      <c r="C126" s="623"/>
      <c r="D126" s="623"/>
      <c r="E126" s="665"/>
      <c r="F126" s="384"/>
      <c r="G126" s="723" t="s">
        <v>2029</v>
      </c>
      <c r="H126" s="723"/>
      <c r="I126" s="723"/>
      <c r="J126" s="723"/>
      <c r="K126" s="723"/>
      <c r="L126" s="723"/>
      <c r="M126" s="723"/>
      <c r="N126" s="723"/>
      <c r="O126" s="723"/>
      <c r="P126" s="723"/>
      <c r="Q126" s="723"/>
      <c r="R126" s="723"/>
      <c r="S126" s="723"/>
      <c r="T126" s="723"/>
      <c r="U126" s="723"/>
      <c r="V126" s="723"/>
      <c r="W126" s="723"/>
      <c r="X126" s="723"/>
      <c r="Y126" s="723"/>
      <c r="Z126" s="723"/>
      <c r="AA126" s="723"/>
      <c r="AB126" s="723"/>
      <c r="AC126" s="723"/>
      <c r="AD126" s="723"/>
      <c r="AE126" s="723"/>
      <c r="AF126" s="723"/>
      <c r="AG126" s="723"/>
      <c r="AH126" s="723"/>
      <c r="AI126" s="723"/>
      <c r="AJ126" s="723"/>
      <c r="AK126" s="724"/>
      <c r="AL126" s="159"/>
      <c r="AM126" s="522" t="b">
        <v>0</v>
      </c>
      <c r="AN126" s="620"/>
      <c r="AO126" s="318"/>
      <c r="AP126" s="318"/>
      <c r="AQ126" s="647"/>
      <c r="AR126" s="648"/>
      <c r="AS126" s="648"/>
      <c r="AT126" s="648"/>
      <c r="AU126" s="648"/>
      <c r="AV126" s="648"/>
      <c r="AW126" s="648"/>
      <c r="AX126" s="648"/>
      <c r="AY126" s="648"/>
      <c r="AZ126" s="648"/>
      <c r="BA126" s="648"/>
      <c r="BB126" s="648"/>
      <c r="BC126" s="648"/>
      <c r="BD126" s="648"/>
      <c r="BE126" s="649"/>
    </row>
    <row r="127" spans="1:57" s="160" customFormat="1" ht="20.45" customHeight="1">
      <c r="A127" s="109"/>
      <c r="B127" s="664"/>
      <c r="C127" s="623"/>
      <c r="D127" s="623"/>
      <c r="E127" s="665"/>
      <c r="F127" s="384"/>
      <c r="G127" s="615" t="s">
        <v>2030</v>
      </c>
      <c r="H127" s="615"/>
      <c r="I127" s="615"/>
      <c r="J127" s="615"/>
      <c r="K127" s="615"/>
      <c r="L127" s="615"/>
      <c r="M127" s="615"/>
      <c r="N127" s="615"/>
      <c r="O127" s="615"/>
      <c r="P127" s="615"/>
      <c r="Q127" s="615"/>
      <c r="R127" s="615"/>
      <c r="S127" s="615"/>
      <c r="T127" s="615"/>
      <c r="U127" s="615"/>
      <c r="V127" s="615"/>
      <c r="W127" s="615"/>
      <c r="X127" s="615"/>
      <c r="Y127" s="615"/>
      <c r="Z127" s="615"/>
      <c r="AA127" s="615"/>
      <c r="AB127" s="615"/>
      <c r="AC127" s="615"/>
      <c r="AD127" s="615"/>
      <c r="AE127" s="615"/>
      <c r="AF127" s="615"/>
      <c r="AG127" s="615"/>
      <c r="AH127" s="615"/>
      <c r="AI127" s="615"/>
      <c r="AJ127" s="615"/>
      <c r="AK127" s="616"/>
      <c r="AL127" s="159"/>
      <c r="AM127" s="522" t="b">
        <v>0</v>
      </c>
      <c r="AN127" s="620"/>
      <c r="AO127" s="318"/>
      <c r="AP127" s="318"/>
      <c r="AQ127" s="647"/>
      <c r="AR127" s="648"/>
      <c r="AS127" s="648"/>
      <c r="AT127" s="648"/>
      <c r="AU127" s="648"/>
      <c r="AV127" s="648"/>
      <c r="AW127" s="648"/>
      <c r="AX127" s="648"/>
      <c r="AY127" s="648"/>
      <c r="AZ127" s="648"/>
      <c r="BA127" s="648"/>
      <c r="BB127" s="648"/>
      <c r="BC127" s="648"/>
      <c r="BD127" s="648"/>
      <c r="BE127" s="649"/>
    </row>
    <row r="128" spans="1:57" s="160" customFormat="1" ht="18" customHeight="1" thickBot="1">
      <c r="A128" s="109"/>
      <c r="B128" s="666"/>
      <c r="C128" s="667"/>
      <c r="D128" s="667"/>
      <c r="E128" s="668"/>
      <c r="F128" s="386"/>
      <c r="G128" s="673" t="s">
        <v>2031</v>
      </c>
      <c r="H128" s="673"/>
      <c r="I128" s="673"/>
      <c r="J128" s="673"/>
      <c r="K128" s="673"/>
      <c r="L128" s="673"/>
      <c r="M128" s="673"/>
      <c r="N128" s="673"/>
      <c r="O128" s="673"/>
      <c r="P128" s="673"/>
      <c r="Q128" s="673"/>
      <c r="R128" s="673"/>
      <c r="S128" s="673"/>
      <c r="T128" s="673"/>
      <c r="U128" s="673"/>
      <c r="V128" s="673"/>
      <c r="W128" s="673"/>
      <c r="X128" s="673"/>
      <c r="Y128" s="673"/>
      <c r="Z128" s="673"/>
      <c r="AA128" s="673"/>
      <c r="AB128" s="673"/>
      <c r="AC128" s="673"/>
      <c r="AD128" s="673"/>
      <c r="AE128" s="673"/>
      <c r="AF128" s="673"/>
      <c r="AG128" s="673"/>
      <c r="AH128" s="673"/>
      <c r="AI128" s="673"/>
      <c r="AJ128" s="673"/>
      <c r="AK128" s="682"/>
      <c r="AL128" s="159"/>
      <c r="AM128" s="522" t="b">
        <v>0</v>
      </c>
      <c r="AN128" s="620"/>
      <c r="AO128" s="318"/>
      <c r="AP128" s="318"/>
      <c r="AQ128" s="650"/>
      <c r="AR128" s="651"/>
      <c r="AS128" s="651"/>
      <c r="AT128" s="651"/>
      <c r="AU128" s="651"/>
      <c r="AV128" s="651"/>
      <c r="AW128" s="651"/>
      <c r="AX128" s="651"/>
      <c r="AY128" s="651"/>
      <c r="AZ128" s="651"/>
      <c r="BA128" s="651"/>
      <c r="BB128" s="651"/>
      <c r="BC128" s="651"/>
      <c r="BD128" s="651"/>
      <c r="BE128" s="652"/>
    </row>
    <row r="129" spans="1:57" s="160" customFormat="1" ht="18" customHeight="1">
      <c r="A129" s="109"/>
      <c r="B129" s="674" t="s">
        <v>87</v>
      </c>
      <c r="C129" s="675"/>
      <c r="D129" s="675"/>
      <c r="E129" s="676"/>
      <c r="F129" s="387"/>
      <c r="G129" s="679" t="s">
        <v>1928</v>
      </c>
      <c r="H129" s="679"/>
      <c r="I129" s="679"/>
      <c r="J129" s="679"/>
      <c r="K129" s="679"/>
      <c r="L129" s="679"/>
      <c r="M129" s="679"/>
      <c r="N129" s="679"/>
      <c r="O129" s="679"/>
      <c r="P129" s="679"/>
      <c r="Q129" s="679"/>
      <c r="R129" s="679"/>
      <c r="S129" s="679"/>
      <c r="T129" s="679"/>
      <c r="U129" s="679"/>
      <c r="V129" s="679"/>
      <c r="W129" s="679"/>
      <c r="X129" s="679"/>
      <c r="Y129" s="679"/>
      <c r="Z129" s="679"/>
      <c r="AA129" s="679"/>
      <c r="AB129" s="679"/>
      <c r="AC129" s="679"/>
      <c r="AD129" s="679"/>
      <c r="AE129" s="679"/>
      <c r="AF129" s="679"/>
      <c r="AG129" s="679"/>
      <c r="AH129" s="679"/>
      <c r="AI129" s="679"/>
      <c r="AJ129" s="679"/>
      <c r="AK129" s="333"/>
      <c r="AL129" s="159"/>
      <c r="AM129" s="522" t="b">
        <v>0</v>
      </c>
      <c r="AN129" s="620">
        <f>COUNTIF(AM129:AM135, TRUE)</f>
        <v>0</v>
      </c>
      <c r="AO129" s="318"/>
      <c r="AP129" s="318"/>
      <c r="AQ129" s="653" t="str">
        <f>IF(AND(AI105="該当", AM129=FALSE),"！⑱の取組は必須です。",  "")</f>
        <v/>
      </c>
      <c r="AR129" s="654"/>
      <c r="AS129" s="654"/>
      <c r="AT129" s="654"/>
      <c r="AU129" s="654"/>
      <c r="AV129" s="654"/>
      <c r="AW129" s="654"/>
      <c r="AX129" s="654"/>
      <c r="AY129" s="654"/>
      <c r="AZ129" s="654"/>
      <c r="BA129" s="654"/>
      <c r="BB129" s="654"/>
      <c r="BC129" s="654"/>
      <c r="BD129" s="654"/>
      <c r="BE129" s="655"/>
    </row>
    <row r="130" spans="1:57" s="160" customFormat="1" ht="18" customHeight="1">
      <c r="A130" s="109"/>
      <c r="B130" s="677"/>
      <c r="C130" s="630"/>
      <c r="D130" s="630"/>
      <c r="E130" s="678"/>
      <c r="F130" s="384"/>
      <c r="G130" s="615" t="s">
        <v>1929</v>
      </c>
      <c r="H130" s="615"/>
      <c r="I130" s="615"/>
      <c r="J130" s="615"/>
      <c r="K130" s="615"/>
      <c r="L130" s="615"/>
      <c r="M130" s="615"/>
      <c r="N130" s="615"/>
      <c r="O130" s="615"/>
      <c r="P130" s="615"/>
      <c r="Q130" s="615"/>
      <c r="R130" s="615"/>
      <c r="S130" s="615"/>
      <c r="T130" s="615"/>
      <c r="U130" s="615"/>
      <c r="V130" s="615"/>
      <c r="W130" s="615"/>
      <c r="X130" s="615"/>
      <c r="Y130" s="615"/>
      <c r="Z130" s="615"/>
      <c r="AA130" s="615"/>
      <c r="AB130" s="615"/>
      <c r="AC130" s="615"/>
      <c r="AD130" s="615"/>
      <c r="AE130" s="615"/>
      <c r="AF130" s="615"/>
      <c r="AG130" s="615"/>
      <c r="AH130" s="615"/>
      <c r="AI130" s="615"/>
      <c r="AJ130" s="615"/>
      <c r="AK130" s="331"/>
      <c r="AL130" s="159"/>
      <c r="AM130" s="522" t="b">
        <v>0</v>
      </c>
      <c r="AN130" s="620"/>
      <c r="AO130" s="318"/>
      <c r="AP130" s="318"/>
      <c r="AQ130" s="647" t="str">
        <f>IF(AI105="該当", "！この区分（７項目）から３つ以上の取組が選択されていません。",  "！この区分（７項目）から２つ以上の取組が選択されていません。")</f>
        <v>！この区分（７項目）から２つ以上の取組が選択されていません。</v>
      </c>
      <c r="AR130" s="648"/>
      <c r="AS130" s="648"/>
      <c r="AT130" s="648"/>
      <c r="AU130" s="648"/>
      <c r="AV130" s="648"/>
      <c r="AW130" s="648"/>
      <c r="AX130" s="648"/>
      <c r="AY130" s="648"/>
      <c r="AZ130" s="648"/>
      <c r="BA130" s="648"/>
      <c r="BB130" s="648"/>
      <c r="BC130" s="648"/>
      <c r="BD130" s="648"/>
      <c r="BE130" s="649"/>
    </row>
    <row r="131" spans="1:57" s="160" customFormat="1" ht="18" customHeight="1">
      <c r="A131" s="109"/>
      <c r="B131" s="677"/>
      <c r="C131" s="630"/>
      <c r="D131" s="630"/>
      <c r="E131" s="678"/>
      <c r="F131" s="384"/>
      <c r="G131" s="615" t="s">
        <v>1930</v>
      </c>
      <c r="H131" s="615"/>
      <c r="I131" s="615"/>
      <c r="J131" s="615"/>
      <c r="K131" s="615"/>
      <c r="L131" s="615"/>
      <c r="M131" s="615"/>
      <c r="N131" s="615"/>
      <c r="O131" s="615"/>
      <c r="P131" s="615"/>
      <c r="Q131" s="615"/>
      <c r="R131" s="615"/>
      <c r="S131" s="615"/>
      <c r="T131" s="615"/>
      <c r="U131" s="615"/>
      <c r="V131" s="615"/>
      <c r="W131" s="615"/>
      <c r="X131" s="615"/>
      <c r="Y131" s="615"/>
      <c r="Z131" s="615"/>
      <c r="AA131" s="615"/>
      <c r="AB131" s="615"/>
      <c r="AC131" s="615"/>
      <c r="AD131" s="615"/>
      <c r="AE131" s="615"/>
      <c r="AF131" s="615"/>
      <c r="AG131" s="615"/>
      <c r="AH131" s="615"/>
      <c r="AI131" s="615"/>
      <c r="AJ131" s="615"/>
      <c r="AK131" s="616"/>
      <c r="AL131" s="159"/>
      <c r="AM131" s="522" t="b">
        <v>0</v>
      </c>
      <c r="AN131" s="620"/>
      <c r="AO131" s="318"/>
      <c r="AP131" s="318"/>
      <c r="AQ131" s="647"/>
      <c r="AR131" s="648"/>
      <c r="AS131" s="648"/>
      <c r="AT131" s="648"/>
      <c r="AU131" s="648"/>
      <c r="AV131" s="648"/>
      <c r="AW131" s="648"/>
      <c r="AX131" s="648"/>
      <c r="AY131" s="648"/>
      <c r="AZ131" s="648"/>
      <c r="BA131" s="648"/>
      <c r="BB131" s="648"/>
      <c r="BC131" s="648"/>
      <c r="BD131" s="648"/>
      <c r="BE131" s="649"/>
    </row>
    <row r="132" spans="1:57" s="160" customFormat="1" ht="18" customHeight="1">
      <c r="A132" s="109"/>
      <c r="B132" s="677"/>
      <c r="C132" s="630"/>
      <c r="D132" s="630"/>
      <c r="E132" s="678"/>
      <c r="F132" s="384"/>
      <c r="G132" s="681" t="s">
        <v>2032</v>
      </c>
      <c r="H132" s="681"/>
      <c r="I132" s="681"/>
      <c r="J132" s="681"/>
      <c r="K132" s="681"/>
      <c r="L132" s="681"/>
      <c r="M132" s="681"/>
      <c r="N132" s="681"/>
      <c r="O132" s="681"/>
      <c r="P132" s="681"/>
      <c r="Q132" s="681"/>
      <c r="R132" s="681"/>
      <c r="S132" s="681"/>
      <c r="T132" s="681"/>
      <c r="U132" s="681"/>
      <c r="V132" s="681"/>
      <c r="W132" s="681"/>
      <c r="X132" s="681"/>
      <c r="Y132" s="681"/>
      <c r="Z132" s="681"/>
      <c r="AA132" s="681"/>
      <c r="AB132" s="681"/>
      <c r="AC132" s="681"/>
      <c r="AD132" s="681"/>
      <c r="AE132" s="681"/>
      <c r="AF132" s="681"/>
      <c r="AG132" s="681"/>
      <c r="AH132" s="681"/>
      <c r="AI132" s="681"/>
      <c r="AJ132" s="681"/>
      <c r="AK132" s="332"/>
      <c r="AL132" s="159"/>
      <c r="AM132" s="522" t="b">
        <v>0</v>
      </c>
      <c r="AN132" s="620"/>
      <c r="AO132" s="318"/>
      <c r="AP132" s="318"/>
      <c r="AQ132" s="647"/>
      <c r="AR132" s="648"/>
      <c r="AS132" s="648"/>
      <c r="AT132" s="648"/>
      <c r="AU132" s="648"/>
      <c r="AV132" s="648"/>
      <c r="AW132" s="648"/>
      <c r="AX132" s="648"/>
      <c r="AY132" s="648"/>
      <c r="AZ132" s="648"/>
      <c r="BA132" s="648"/>
      <c r="BB132" s="648"/>
      <c r="BC132" s="648"/>
      <c r="BD132" s="648"/>
      <c r="BE132" s="649"/>
    </row>
    <row r="133" spans="1:57" s="160" customFormat="1" ht="20.45" customHeight="1">
      <c r="A133" s="109"/>
      <c r="B133" s="677"/>
      <c r="C133" s="630"/>
      <c r="D133" s="630"/>
      <c r="E133" s="678"/>
      <c r="F133" s="384"/>
      <c r="G133" s="681" t="s">
        <v>1931</v>
      </c>
      <c r="H133" s="681"/>
      <c r="I133" s="681"/>
      <c r="J133" s="681"/>
      <c r="K133" s="681"/>
      <c r="L133" s="681"/>
      <c r="M133" s="681"/>
      <c r="N133" s="681"/>
      <c r="O133" s="681"/>
      <c r="P133" s="681"/>
      <c r="Q133" s="681"/>
      <c r="R133" s="681"/>
      <c r="S133" s="681"/>
      <c r="T133" s="681"/>
      <c r="U133" s="681"/>
      <c r="V133" s="681"/>
      <c r="W133" s="681"/>
      <c r="X133" s="681"/>
      <c r="Y133" s="681"/>
      <c r="Z133" s="681"/>
      <c r="AA133" s="681"/>
      <c r="AB133" s="681"/>
      <c r="AC133" s="681"/>
      <c r="AD133" s="681"/>
      <c r="AE133" s="681"/>
      <c r="AF133" s="681"/>
      <c r="AG133" s="681"/>
      <c r="AH133" s="681"/>
      <c r="AI133" s="681"/>
      <c r="AJ133" s="681"/>
      <c r="AK133" s="725"/>
      <c r="AL133" s="159"/>
      <c r="AM133" s="522" t="b">
        <v>0</v>
      </c>
      <c r="AN133" s="620"/>
      <c r="AO133" s="318"/>
      <c r="AP133" s="318"/>
      <c r="AQ133" s="647"/>
      <c r="AR133" s="648"/>
      <c r="AS133" s="648"/>
      <c r="AT133" s="648"/>
      <c r="AU133" s="648"/>
      <c r="AV133" s="648"/>
      <c r="AW133" s="648"/>
      <c r="AX133" s="648"/>
      <c r="AY133" s="648"/>
      <c r="AZ133" s="648"/>
      <c r="BA133" s="648"/>
      <c r="BB133" s="648"/>
      <c r="BC133" s="648"/>
      <c r="BD133" s="648"/>
      <c r="BE133" s="649"/>
    </row>
    <row r="134" spans="1:57" s="160" customFormat="1" ht="28.9" customHeight="1">
      <c r="A134" s="109"/>
      <c r="B134" s="677"/>
      <c r="C134" s="630"/>
      <c r="D134" s="630"/>
      <c r="E134" s="678"/>
      <c r="F134" s="388"/>
      <c r="G134" s="615" t="s">
        <v>2033</v>
      </c>
      <c r="H134" s="615"/>
      <c r="I134" s="615"/>
      <c r="J134" s="615"/>
      <c r="K134" s="615"/>
      <c r="L134" s="615"/>
      <c r="M134" s="615"/>
      <c r="N134" s="615"/>
      <c r="O134" s="615"/>
      <c r="P134" s="615"/>
      <c r="Q134" s="615"/>
      <c r="R134" s="615"/>
      <c r="S134" s="615"/>
      <c r="T134" s="615"/>
      <c r="U134" s="615"/>
      <c r="V134" s="615"/>
      <c r="W134" s="615"/>
      <c r="X134" s="615"/>
      <c r="Y134" s="615"/>
      <c r="Z134" s="615"/>
      <c r="AA134" s="615"/>
      <c r="AB134" s="615"/>
      <c r="AC134" s="615"/>
      <c r="AD134" s="615"/>
      <c r="AE134" s="615"/>
      <c r="AF134" s="615"/>
      <c r="AG134" s="615"/>
      <c r="AH134" s="615"/>
      <c r="AI134" s="615"/>
      <c r="AJ134" s="615"/>
      <c r="AK134" s="616"/>
      <c r="AL134" s="159"/>
      <c r="AM134" s="522" t="b">
        <v>0</v>
      </c>
      <c r="AN134" s="620"/>
      <c r="AO134" s="318"/>
      <c r="AP134" s="318"/>
      <c r="AQ134" s="647"/>
      <c r="AR134" s="648"/>
      <c r="AS134" s="648"/>
      <c r="AT134" s="648"/>
      <c r="AU134" s="648"/>
      <c r="AV134" s="648"/>
      <c r="AW134" s="648"/>
      <c r="AX134" s="648"/>
      <c r="AY134" s="648"/>
      <c r="AZ134" s="648"/>
      <c r="BA134" s="648"/>
      <c r="BB134" s="648"/>
      <c r="BC134" s="648"/>
      <c r="BD134" s="648"/>
      <c r="BE134" s="649"/>
    </row>
    <row r="135" spans="1:57" s="160" customFormat="1" ht="33" customHeight="1" thickBot="1">
      <c r="A135" s="109"/>
      <c r="B135" s="677"/>
      <c r="C135" s="630"/>
      <c r="D135" s="630"/>
      <c r="E135" s="678"/>
      <c r="F135" s="384"/>
      <c r="G135" s="615" t="s">
        <v>1932</v>
      </c>
      <c r="H135" s="615"/>
      <c r="I135" s="615"/>
      <c r="J135" s="615"/>
      <c r="K135" s="615"/>
      <c r="L135" s="615"/>
      <c r="M135" s="615"/>
      <c r="N135" s="615"/>
      <c r="O135" s="615"/>
      <c r="P135" s="615"/>
      <c r="Q135" s="615"/>
      <c r="R135" s="615"/>
      <c r="S135" s="615"/>
      <c r="T135" s="615"/>
      <c r="U135" s="615"/>
      <c r="V135" s="615"/>
      <c r="W135" s="615"/>
      <c r="X135" s="615"/>
      <c r="Y135" s="615"/>
      <c r="Z135" s="615"/>
      <c r="AA135" s="615"/>
      <c r="AB135" s="615"/>
      <c r="AC135" s="615"/>
      <c r="AD135" s="615"/>
      <c r="AE135" s="615"/>
      <c r="AF135" s="615"/>
      <c r="AG135" s="615"/>
      <c r="AH135" s="615"/>
      <c r="AI135" s="615"/>
      <c r="AJ135" s="615"/>
      <c r="AK135" s="616"/>
      <c r="AL135" s="159"/>
      <c r="AM135" s="522" t="b">
        <v>0</v>
      </c>
      <c r="AN135" s="620"/>
      <c r="AQ135" s="647"/>
      <c r="AR135" s="648"/>
      <c r="AS135" s="648"/>
      <c r="AT135" s="648"/>
      <c r="AU135" s="648"/>
      <c r="AV135" s="648"/>
      <c r="AW135" s="648"/>
      <c r="AX135" s="648"/>
      <c r="AY135" s="648"/>
      <c r="AZ135" s="648"/>
      <c r="BA135" s="648"/>
      <c r="BB135" s="648"/>
      <c r="BC135" s="648"/>
      <c r="BD135" s="648"/>
      <c r="BE135" s="649"/>
    </row>
    <row r="136" spans="1:57" s="160" customFormat="1" ht="18" customHeight="1">
      <c r="A136" s="109"/>
      <c r="B136" s="662" t="s">
        <v>88</v>
      </c>
      <c r="C136" s="622"/>
      <c r="D136" s="622"/>
      <c r="E136" s="663"/>
      <c r="F136" s="385"/>
      <c r="G136" s="679" t="s">
        <v>2034</v>
      </c>
      <c r="H136" s="679"/>
      <c r="I136" s="679"/>
      <c r="J136" s="679"/>
      <c r="K136" s="679"/>
      <c r="L136" s="679"/>
      <c r="M136" s="679"/>
      <c r="N136" s="679"/>
      <c r="O136" s="679"/>
      <c r="P136" s="679"/>
      <c r="Q136" s="679"/>
      <c r="R136" s="679"/>
      <c r="S136" s="679"/>
      <c r="T136" s="679"/>
      <c r="U136" s="679"/>
      <c r="V136" s="679"/>
      <c r="W136" s="679"/>
      <c r="X136" s="679"/>
      <c r="Y136" s="679"/>
      <c r="Z136" s="679"/>
      <c r="AA136" s="679"/>
      <c r="AB136" s="679"/>
      <c r="AC136" s="679"/>
      <c r="AD136" s="679"/>
      <c r="AE136" s="679"/>
      <c r="AF136" s="679"/>
      <c r="AG136" s="679"/>
      <c r="AH136" s="679"/>
      <c r="AI136" s="679"/>
      <c r="AJ136" s="679"/>
      <c r="AK136" s="726"/>
      <c r="AL136" s="159"/>
      <c r="AM136" s="522" t="b">
        <v>0</v>
      </c>
      <c r="AN136" s="620">
        <f>COUNTIF(AM136:AM139,TRUE)</f>
        <v>0</v>
      </c>
      <c r="AO136" s="318"/>
      <c r="AP136" s="318"/>
      <c r="AQ136" s="644" t="str">
        <f>IF(AI105="該当", "！この区分（４項目）から２つ以上の取組が選択されていません。",  "！この区分（４項目）から１つ以上の取組が選択されていません。")</f>
        <v>！この区分（４項目）から１つ以上の取組が選択されていません。</v>
      </c>
      <c r="AR136" s="645"/>
      <c r="AS136" s="645"/>
      <c r="AT136" s="645"/>
      <c r="AU136" s="645"/>
      <c r="AV136" s="645"/>
      <c r="AW136" s="645"/>
      <c r="AX136" s="645"/>
      <c r="AY136" s="645"/>
      <c r="AZ136" s="645"/>
      <c r="BA136" s="645"/>
      <c r="BB136" s="645"/>
      <c r="BC136" s="645"/>
      <c r="BD136" s="645"/>
      <c r="BE136" s="646"/>
    </row>
    <row r="137" spans="1:57" s="160" customFormat="1" ht="18" customHeight="1">
      <c r="A137" s="109"/>
      <c r="B137" s="664"/>
      <c r="C137" s="623"/>
      <c r="D137" s="623"/>
      <c r="E137" s="665"/>
      <c r="F137" s="384"/>
      <c r="G137" s="615" t="s">
        <v>2035</v>
      </c>
      <c r="H137" s="615"/>
      <c r="I137" s="615"/>
      <c r="J137" s="615"/>
      <c r="K137" s="615"/>
      <c r="L137" s="615"/>
      <c r="M137" s="615"/>
      <c r="N137" s="615"/>
      <c r="O137" s="615"/>
      <c r="P137" s="615"/>
      <c r="Q137" s="615"/>
      <c r="R137" s="615"/>
      <c r="S137" s="615"/>
      <c r="T137" s="615"/>
      <c r="U137" s="615"/>
      <c r="V137" s="615"/>
      <c r="W137" s="615"/>
      <c r="X137" s="615"/>
      <c r="Y137" s="615"/>
      <c r="Z137" s="615"/>
      <c r="AA137" s="615"/>
      <c r="AB137" s="615"/>
      <c r="AC137" s="615"/>
      <c r="AD137" s="615"/>
      <c r="AE137" s="615"/>
      <c r="AF137" s="615"/>
      <c r="AG137" s="615"/>
      <c r="AH137" s="615"/>
      <c r="AI137" s="615"/>
      <c r="AJ137" s="615"/>
      <c r="AK137" s="334"/>
      <c r="AL137" s="159"/>
      <c r="AM137" s="522" t="b">
        <v>0</v>
      </c>
      <c r="AN137" s="620"/>
      <c r="AO137" s="318"/>
      <c r="AP137" s="318"/>
      <c r="AQ137" s="647"/>
      <c r="AR137" s="648"/>
      <c r="AS137" s="648"/>
      <c r="AT137" s="648"/>
      <c r="AU137" s="648"/>
      <c r="AV137" s="648"/>
      <c r="AW137" s="648"/>
      <c r="AX137" s="648"/>
      <c r="AY137" s="648"/>
      <c r="AZ137" s="648"/>
      <c r="BA137" s="648"/>
      <c r="BB137" s="648"/>
      <c r="BC137" s="648"/>
      <c r="BD137" s="648"/>
      <c r="BE137" s="649"/>
    </row>
    <row r="138" spans="1:57" s="160" customFormat="1" ht="18" customHeight="1">
      <c r="A138" s="109"/>
      <c r="B138" s="664"/>
      <c r="C138" s="623"/>
      <c r="D138" s="623"/>
      <c r="E138" s="665"/>
      <c r="F138" s="384"/>
      <c r="G138" s="615" t="s">
        <v>2036</v>
      </c>
      <c r="H138" s="615"/>
      <c r="I138" s="615"/>
      <c r="J138" s="615"/>
      <c r="K138" s="615"/>
      <c r="L138" s="615"/>
      <c r="M138" s="615"/>
      <c r="N138" s="615"/>
      <c r="O138" s="615"/>
      <c r="P138" s="615"/>
      <c r="Q138" s="615"/>
      <c r="R138" s="615"/>
      <c r="S138" s="615"/>
      <c r="T138" s="615"/>
      <c r="U138" s="615"/>
      <c r="V138" s="615"/>
      <c r="W138" s="615"/>
      <c r="X138" s="615"/>
      <c r="Y138" s="615"/>
      <c r="Z138" s="615"/>
      <c r="AA138" s="615"/>
      <c r="AB138" s="615"/>
      <c r="AC138" s="615"/>
      <c r="AD138" s="615"/>
      <c r="AE138" s="615"/>
      <c r="AF138" s="615"/>
      <c r="AG138" s="615"/>
      <c r="AH138" s="615"/>
      <c r="AI138" s="615"/>
      <c r="AJ138" s="615"/>
      <c r="AK138" s="334"/>
      <c r="AL138" s="109"/>
      <c r="AM138" s="522" t="b">
        <v>0</v>
      </c>
      <c r="AN138" s="620"/>
      <c r="AO138" s="318"/>
      <c r="AP138" s="318"/>
      <c r="AQ138" s="647"/>
      <c r="AR138" s="648"/>
      <c r="AS138" s="648"/>
      <c r="AT138" s="648"/>
      <c r="AU138" s="648"/>
      <c r="AV138" s="648"/>
      <c r="AW138" s="648"/>
      <c r="AX138" s="648"/>
      <c r="AY138" s="648"/>
      <c r="AZ138" s="648"/>
      <c r="BA138" s="648"/>
      <c r="BB138" s="648"/>
      <c r="BC138" s="648"/>
      <c r="BD138" s="648"/>
      <c r="BE138" s="649"/>
    </row>
    <row r="139" spans="1:57" s="160" customFormat="1" ht="19.899999999999999" customHeight="1" thickBot="1">
      <c r="A139" s="109"/>
      <c r="B139" s="666"/>
      <c r="C139" s="667"/>
      <c r="D139" s="667"/>
      <c r="E139" s="668"/>
      <c r="F139" s="386"/>
      <c r="G139" s="673" t="s">
        <v>2037</v>
      </c>
      <c r="H139" s="673"/>
      <c r="I139" s="673"/>
      <c r="J139" s="673"/>
      <c r="K139" s="673"/>
      <c r="L139" s="673"/>
      <c r="M139" s="673"/>
      <c r="N139" s="673"/>
      <c r="O139" s="673"/>
      <c r="P139" s="673"/>
      <c r="Q139" s="673"/>
      <c r="R139" s="673"/>
      <c r="S139" s="673"/>
      <c r="T139" s="673"/>
      <c r="U139" s="673"/>
      <c r="V139" s="673"/>
      <c r="W139" s="673"/>
      <c r="X139" s="673"/>
      <c r="Y139" s="673"/>
      <c r="Z139" s="673"/>
      <c r="AA139" s="673"/>
      <c r="AB139" s="673"/>
      <c r="AC139" s="673"/>
      <c r="AD139" s="673"/>
      <c r="AE139" s="673"/>
      <c r="AF139" s="673"/>
      <c r="AG139" s="673"/>
      <c r="AH139" s="673"/>
      <c r="AI139" s="673"/>
      <c r="AJ139" s="673"/>
      <c r="AK139" s="335"/>
      <c r="AL139" s="159"/>
      <c r="AM139" s="522" t="b">
        <v>0</v>
      </c>
      <c r="AN139" s="620"/>
      <c r="AO139" s="336"/>
      <c r="AP139" s="336"/>
      <c r="AQ139" s="650"/>
      <c r="AR139" s="651"/>
      <c r="AS139" s="651"/>
      <c r="AT139" s="651"/>
      <c r="AU139" s="651"/>
      <c r="AV139" s="651"/>
      <c r="AW139" s="651"/>
      <c r="AX139" s="651"/>
      <c r="AY139" s="651"/>
      <c r="AZ139" s="651"/>
      <c r="BA139" s="651"/>
      <c r="BB139" s="651"/>
      <c r="BC139" s="651"/>
      <c r="BD139" s="651"/>
      <c r="BE139" s="652"/>
    </row>
    <row r="140" spans="1:57" ht="9.6" customHeight="1">
      <c r="A140" s="109"/>
      <c r="B140" s="209"/>
      <c r="C140" s="209"/>
      <c r="D140" s="209"/>
      <c r="E140" s="209"/>
      <c r="F140" s="209"/>
      <c r="G140" s="209"/>
      <c r="H140" s="209"/>
      <c r="I140" s="209"/>
      <c r="J140" s="209"/>
      <c r="K140" s="209"/>
      <c r="L140" s="209"/>
      <c r="M140" s="209"/>
      <c r="N140" s="209"/>
      <c r="O140" s="209"/>
      <c r="P140" s="209"/>
      <c r="Q140" s="209"/>
      <c r="R140" s="209"/>
      <c r="S140" s="209"/>
      <c r="T140" s="209"/>
      <c r="U140" s="209"/>
      <c r="V140" s="209"/>
      <c r="W140" s="209"/>
      <c r="X140" s="209"/>
      <c r="Y140" s="209"/>
      <c r="Z140" s="209"/>
      <c r="AA140" s="209"/>
      <c r="AB140" s="209"/>
      <c r="AC140" s="209"/>
      <c r="AD140" s="209"/>
      <c r="AE140" s="209"/>
      <c r="AF140" s="209"/>
      <c r="AG140" s="209"/>
      <c r="AH140" s="209"/>
      <c r="AI140" s="209"/>
      <c r="AJ140" s="209"/>
      <c r="AK140" s="209"/>
      <c r="AL140" s="109"/>
      <c r="AM140" s="337"/>
      <c r="AN140" s="324"/>
      <c r="AO140" s="324"/>
      <c r="AP140" s="324"/>
      <c r="AQ140" s="324"/>
      <c r="AR140" s="324"/>
      <c r="AS140" s="324"/>
      <c r="AT140" s="338"/>
      <c r="AU140" s="338"/>
      <c r="AV140" s="338"/>
      <c r="AW140" s="338"/>
      <c r="AX140" s="338"/>
      <c r="AY140" s="324"/>
    </row>
    <row r="141" spans="1:57" ht="17.45" customHeight="1">
      <c r="A141" s="159"/>
      <c r="B141" s="339" t="s">
        <v>89</v>
      </c>
      <c r="C141" s="340"/>
      <c r="D141" s="340"/>
      <c r="E141" s="340"/>
      <c r="F141" s="340"/>
      <c r="G141" s="340"/>
      <c r="H141" s="340"/>
      <c r="I141" s="340"/>
      <c r="J141" s="340"/>
      <c r="K141" s="340"/>
      <c r="L141" s="340"/>
      <c r="M141" s="340"/>
      <c r="N141" s="340"/>
      <c r="O141" s="340"/>
      <c r="P141" s="340"/>
      <c r="Q141" s="340"/>
      <c r="R141" s="341"/>
      <c r="S141" s="341"/>
      <c r="T141" s="341"/>
      <c r="U141" s="341"/>
      <c r="V141" s="341"/>
      <c r="W141" s="341"/>
      <c r="X141" s="341"/>
      <c r="Y141" s="341"/>
      <c r="Z141" s="341"/>
      <c r="AA141" s="341"/>
      <c r="AB141" s="341"/>
      <c r="AC141" s="341"/>
      <c r="AD141" s="341"/>
      <c r="AE141" s="341"/>
      <c r="AF141" s="341"/>
      <c r="AG141" s="341"/>
      <c r="AH141" s="341"/>
      <c r="AI141" s="341"/>
      <c r="AJ141" s="342"/>
      <c r="AK141" s="197"/>
      <c r="AL141" s="109"/>
      <c r="AY141" s="166"/>
    </row>
    <row r="142" spans="1:57" s="160" customFormat="1" ht="39" customHeight="1">
      <c r="A142" s="159"/>
      <c r="B142" s="719"/>
      <c r="C142" s="720"/>
      <c r="D142" s="720"/>
      <c r="E142" s="720"/>
      <c r="F142" s="720"/>
      <c r="G142" s="720"/>
      <c r="H142" s="720"/>
      <c r="I142" s="720"/>
      <c r="J142" s="720"/>
      <c r="K142" s="720"/>
      <c r="L142" s="720"/>
      <c r="M142" s="720"/>
      <c r="N142" s="720"/>
      <c r="O142" s="720"/>
      <c r="P142" s="720"/>
      <c r="Q142" s="720"/>
      <c r="R142" s="720"/>
      <c r="S142" s="720"/>
      <c r="T142" s="720"/>
      <c r="U142" s="720"/>
      <c r="V142" s="720"/>
      <c r="W142" s="720"/>
      <c r="X142" s="720"/>
      <c r="Y142" s="720"/>
      <c r="Z142" s="720"/>
      <c r="AA142" s="720"/>
      <c r="AB142" s="720"/>
      <c r="AC142" s="720"/>
      <c r="AD142" s="720"/>
      <c r="AE142" s="720"/>
      <c r="AF142" s="720"/>
      <c r="AG142" s="720"/>
      <c r="AH142" s="720"/>
      <c r="AI142" s="720"/>
      <c r="AJ142" s="720"/>
      <c r="AK142" s="721"/>
      <c r="AL142" s="159"/>
      <c r="AM142" s="111"/>
      <c r="AN142" s="343"/>
      <c r="AO142" s="343"/>
      <c r="AP142" s="343"/>
      <c r="AQ142" s="343"/>
      <c r="AR142" s="343"/>
      <c r="AS142" s="343"/>
      <c r="AT142" s="343"/>
      <c r="AU142" s="343"/>
      <c r="AV142" s="343"/>
      <c r="AW142" s="343"/>
      <c r="AX142" s="343"/>
      <c r="AY142" s="343"/>
      <c r="AZ142" s="343"/>
      <c r="BA142" s="343"/>
    </row>
    <row r="143" spans="1:57" s="160" customFormat="1" ht="16.149999999999999" customHeight="1">
      <c r="A143" s="109"/>
      <c r="B143" s="344" t="s">
        <v>90</v>
      </c>
      <c r="C143" s="188" t="s">
        <v>91</v>
      </c>
      <c r="D143" s="174"/>
      <c r="E143" s="115"/>
      <c r="F143" s="174"/>
      <c r="G143" s="174"/>
      <c r="H143" s="115"/>
      <c r="I143" s="115"/>
      <c r="J143" s="115"/>
      <c r="K143" s="115"/>
      <c r="L143" s="115"/>
      <c r="M143" s="115"/>
      <c r="N143" s="115"/>
      <c r="O143" s="115"/>
      <c r="P143" s="115"/>
      <c r="Q143" s="115"/>
      <c r="R143" s="115"/>
      <c r="S143" s="115"/>
      <c r="T143" s="115"/>
      <c r="U143" s="115"/>
      <c r="V143" s="115"/>
      <c r="W143" s="115"/>
      <c r="X143" s="379"/>
      <c r="Y143" s="115"/>
      <c r="Z143" s="115"/>
      <c r="AA143" s="115"/>
      <c r="AB143" s="115"/>
      <c r="AC143" s="115"/>
      <c r="AD143" s="115"/>
      <c r="AE143" s="115"/>
      <c r="AF143" s="115"/>
      <c r="AG143" s="115"/>
      <c r="AH143" s="115"/>
      <c r="AI143" s="115"/>
      <c r="AJ143" s="115"/>
      <c r="AK143" s="175"/>
      <c r="AL143" s="159"/>
      <c r="AM143" s="111"/>
      <c r="AT143" s="165"/>
      <c r="AU143" s="165"/>
      <c r="AV143" s="165"/>
      <c r="AW143" s="165"/>
      <c r="AX143" s="165"/>
    </row>
    <row r="144" spans="1:57" ht="24" customHeight="1" thickBot="1">
      <c r="A144" s="159"/>
      <c r="B144" s="241" t="s">
        <v>90</v>
      </c>
      <c r="C144" s="714" t="s">
        <v>2131</v>
      </c>
      <c r="D144" s="714"/>
      <c r="E144" s="714"/>
      <c r="F144" s="714"/>
      <c r="G144" s="714"/>
      <c r="H144" s="714"/>
      <c r="I144" s="714"/>
      <c r="J144" s="714"/>
      <c r="K144" s="714"/>
      <c r="L144" s="714"/>
      <c r="M144" s="714"/>
      <c r="N144" s="714"/>
      <c r="O144" s="714"/>
      <c r="P144" s="714"/>
      <c r="Q144" s="714"/>
      <c r="R144" s="714"/>
      <c r="S144" s="714"/>
      <c r="T144" s="714"/>
      <c r="U144" s="714"/>
      <c r="V144" s="714"/>
      <c r="W144" s="714"/>
      <c r="X144" s="714"/>
      <c r="Y144" s="714"/>
      <c r="Z144" s="714"/>
      <c r="AA144" s="714"/>
      <c r="AB144" s="714"/>
      <c r="AC144" s="714"/>
      <c r="AD144" s="714"/>
      <c r="AE144" s="714"/>
      <c r="AF144" s="714"/>
      <c r="AG144" s="714"/>
      <c r="AH144" s="714"/>
      <c r="AI144" s="714"/>
      <c r="AJ144" s="714"/>
      <c r="AK144" s="714"/>
      <c r="AL144" s="109"/>
      <c r="AT144" s="166"/>
      <c r="AU144" s="166"/>
      <c r="AV144" s="166"/>
      <c r="AW144" s="166"/>
      <c r="AX144" s="166"/>
    </row>
    <row r="145" spans="1:53" s="160" customFormat="1" ht="16.899999999999999" customHeight="1" thickBot="1">
      <c r="A145" s="109"/>
      <c r="B145" s="174"/>
      <c r="C145" s="189"/>
      <c r="D145" s="189"/>
      <c r="E145" s="189"/>
      <c r="F145" s="189"/>
      <c r="G145" s="189"/>
      <c r="H145" s="189"/>
      <c r="I145" s="189"/>
      <c r="J145" s="189"/>
      <c r="K145" s="189"/>
      <c r="L145" s="189"/>
      <c r="M145" s="189"/>
      <c r="N145" s="189"/>
      <c r="O145" s="189"/>
      <c r="P145" s="189"/>
      <c r="Q145" s="189"/>
      <c r="R145" s="189"/>
      <c r="S145" s="189"/>
      <c r="T145" s="189"/>
      <c r="U145" s="189"/>
      <c r="V145" s="189"/>
      <c r="W145" s="189"/>
      <c r="X145" s="189"/>
      <c r="Y145" s="189"/>
      <c r="Z145" s="189"/>
      <c r="AA145" s="189"/>
      <c r="AB145" s="189"/>
      <c r="AC145" s="189"/>
      <c r="AD145" s="189"/>
      <c r="AE145" s="189"/>
      <c r="AF145" s="189"/>
      <c r="AG145" s="189"/>
      <c r="AH145" s="189"/>
      <c r="AI145" s="189"/>
      <c r="AJ145" s="189"/>
      <c r="AK145" s="345" t="str">
        <f>IF(H7="", "", IF(COUNTA(E149,H149,K149,T150,AA150)=5,"○","×"))</f>
        <v/>
      </c>
      <c r="AL145" s="159"/>
      <c r="AM145" s="111"/>
      <c r="AN145" s="343"/>
      <c r="AO145" s="343"/>
      <c r="AP145" s="343"/>
      <c r="AQ145" s="343"/>
      <c r="AR145" s="343"/>
      <c r="AS145" s="343"/>
      <c r="AT145" s="343"/>
      <c r="AU145" s="343"/>
      <c r="AV145" s="343"/>
      <c r="AW145" s="343"/>
      <c r="AX145" s="343"/>
      <c r="AY145" s="343"/>
      <c r="AZ145" s="343"/>
      <c r="BA145" s="343"/>
    </row>
    <row r="146" spans="1:53" ht="11.45" customHeight="1">
      <c r="A146" s="109"/>
      <c r="B146" s="346"/>
      <c r="C146" s="347"/>
      <c r="D146" s="347"/>
      <c r="E146" s="347"/>
      <c r="F146" s="347"/>
      <c r="G146" s="347"/>
      <c r="H146" s="347"/>
      <c r="I146" s="347"/>
      <c r="J146" s="347"/>
      <c r="K146" s="347"/>
      <c r="L146" s="347"/>
      <c r="M146" s="347"/>
      <c r="N146" s="347"/>
      <c r="O146" s="347"/>
      <c r="P146" s="347"/>
      <c r="Q146" s="519"/>
      <c r="R146" s="347"/>
      <c r="S146" s="347"/>
      <c r="T146" s="347"/>
      <c r="U146" s="347"/>
      <c r="V146" s="347"/>
      <c r="W146" s="347"/>
      <c r="X146" s="347"/>
      <c r="Y146" s="347"/>
      <c r="Z146" s="347"/>
      <c r="AA146" s="347"/>
      <c r="AB146" s="347"/>
      <c r="AC146" s="347"/>
      <c r="AD146" s="347"/>
      <c r="AE146" s="347"/>
      <c r="AF146" s="347"/>
      <c r="AG146" s="347"/>
      <c r="AH146" s="347"/>
      <c r="AI146" s="347"/>
      <c r="AJ146" s="347"/>
      <c r="AK146" s="348"/>
      <c r="AL146" s="109"/>
      <c r="AY146" s="166"/>
    </row>
    <row r="147" spans="1:53" ht="66.599999999999994" customHeight="1">
      <c r="A147" s="109"/>
      <c r="B147" s="349" t="s">
        <v>92</v>
      </c>
      <c r="C147" s="713" t="s">
        <v>2132</v>
      </c>
      <c r="D147" s="713"/>
      <c r="E147" s="713"/>
      <c r="F147" s="713"/>
      <c r="G147" s="713"/>
      <c r="H147" s="713"/>
      <c r="I147" s="713"/>
      <c r="J147" s="713"/>
      <c r="K147" s="713"/>
      <c r="L147" s="713"/>
      <c r="M147" s="713"/>
      <c r="N147" s="713"/>
      <c r="O147" s="713"/>
      <c r="P147" s="713"/>
      <c r="Q147" s="713"/>
      <c r="R147" s="713"/>
      <c r="S147" s="713"/>
      <c r="T147" s="713"/>
      <c r="U147" s="713"/>
      <c r="V147" s="713"/>
      <c r="W147" s="713"/>
      <c r="X147" s="713"/>
      <c r="Y147" s="713"/>
      <c r="Z147" s="713"/>
      <c r="AA147" s="713"/>
      <c r="AB147" s="713"/>
      <c r="AC147" s="713"/>
      <c r="AD147" s="713"/>
      <c r="AE147" s="713"/>
      <c r="AF147" s="713"/>
      <c r="AG147" s="713"/>
      <c r="AH147" s="713"/>
      <c r="AI147" s="713"/>
      <c r="AJ147" s="713"/>
      <c r="AK147" s="350"/>
      <c r="AL147" s="109"/>
    </row>
    <row r="148" spans="1:53" ht="6.6" customHeight="1">
      <c r="A148" s="351"/>
      <c r="B148" s="349"/>
      <c r="C148" s="196"/>
      <c r="D148" s="352"/>
      <c r="E148" s="352"/>
      <c r="F148" s="352"/>
      <c r="G148" s="352"/>
      <c r="H148" s="352"/>
      <c r="I148" s="352"/>
      <c r="J148" s="352"/>
      <c r="K148" s="352"/>
      <c r="L148" s="352"/>
      <c r="M148" s="352"/>
      <c r="N148" s="352"/>
      <c r="O148" s="352"/>
      <c r="P148" s="352"/>
      <c r="Q148" s="352"/>
      <c r="R148" s="352"/>
      <c r="S148" s="352"/>
      <c r="T148" s="352"/>
      <c r="U148" s="352"/>
      <c r="V148" s="352"/>
      <c r="W148" s="352"/>
      <c r="X148" s="352"/>
      <c r="Y148" s="352"/>
      <c r="Z148" s="352"/>
      <c r="AA148" s="352"/>
      <c r="AB148" s="352"/>
      <c r="AC148" s="352"/>
      <c r="AD148" s="352"/>
      <c r="AE148" s="352"/>
      <c r="AF148" s="352"/>
      <c r="AG148" s="352"/>
      <c r="AH148" s="352"/>
      <c r="AI148" s="352"/>
      <c r="AJ148" s="352"/>
      <c r="AK148" s="350"/>
      <c r="AL148" s="109"/>
    </row>
    <row r="149" spans="1:53" s="357" customFormat="1" ht="19.5" customHeight="1">
      <c r="A149" s="351"/>
      <c r="B149" s="353"/>
      <c r="C149" s="354" t="s">
        <v>93</v>
      </c>
      <c r="D149" s="354"/>
      <c r="E149" s="691"/>
      <c r="F149" s="692"/>
      <c r="G149" s="354" t="s">
        <v>94</v>
      </c>
      <c r="H149" s="691"/>
      <c r="I149" s="692"/>
      <c r="J149" s="354" t="s">
        <v>95</v>
      </c>
      <c r="K149" s="691"/>
      <c r="L149" s="692"/>
      <c r="M149" s="354" t="s">
        <v>96</v>
      </c>
      <c r="N149" s="352"/>
      <c r="O149" s="693" t="s">
        <v>7</v>
      </c>
      <c r="P149" s="693"/>
      <c r="Q149" s="693"/>
      <c r="R149" s="686" t="str">
        <f>IF(H7="","",H7)</f>
        <v/>
      </c>
      <c r="S149" s="686"/>
      <c r="T149" s="686"/>
      <c r="U149" s="686"/>
      <c r="V149" s="686"/>
      <c r="W149" s="686"/>
      <c r="X149" s="686"/>
      <c r="Y149" s="686"/>
      <c r="Z149" s="686"/>
      <c r="AA149" s="686"/>
      <c r="AB149" s="686"/>
      <c r="AC149" s="686"/>
      <c r="AD149" s="686"/>
      <c r="AE149" s="686"/>
      <c r="AF149" s="686"/>
      <c r="AG149" s="686"/>
      <c r="AH149" s="686"/>
      <c r="AI149" s="686"/>
      <c r="AJ149" s="355"/>
      <c r="AK149" s="356"/>
      <c r="AL149" s="351"/>
      <c r="AM149" s="111"/>
    </row>
    <row r="150" spans="1:53" s="357" customFormat="1" ht="19.899999999999999" customHeight="1">
      <c r="A150" s="109"/>
      <c r="B150" s="353"/>
      <c r="C150" s="358"/>
      <c r="D150" s="354"/>
      <c r="E150" s="354"/>
      <c r="F150" s="354"/>
      <c r="G150" s="354"/>
      <c r="H150" s="354"/>
      <c r="I150" s="354"/>
      <c r="J150" s="354"/>
      <c r="K150" s="354"/>
      <c r="L150" s="354"/>
      <c r="M150" s="354"/>
      <c r="N150" s="354"/>
      <c r="O150" s="717" t="s">
        <v>97</v>
      </c>
      <c r="P150" s="717"/>
      <c r="Q150" s="717"/>
      <c r="R150" s="718" t="s">
        <v>17</v>
      </c>
      <c r="S150" s="718"/>
      <c r="T150" s="690" t="str">
        <f>IF(基本情報入力シート!M27="", "", 基本情報入力シート!M27)</f>
        <v/>
      </c>
      <c r="U150" s="690"/>
      <c r="V150" s="690"/>
      <c r="W150" s="690"/>
      <c r="X150" s="690"/>
      <c r="Y150" s="689" t="s">
        <v>18</v>
      </c>
      <c r="Z150" s="689"/>
      <c r="AA150" s="690" t="str">
        <f>IF(基本情報入力シート!M28="", "", 基本情報入力シート!M28)</f>
        <v/>
      </c>
      <c r="AB150" s="690"/>
      <c r="AC150" s="690"/>
      <c r="AD150" s="690"/>
      <c r="AE150" s="690"/>
      <c r="AF150" s="690"/>
      <c r="AG150" s="690"/>
      <c r="AH150" s="690"/>
      <c r="AI150" s="690"/>
      <c r="AJ150" s="358"/>
      <c r="AK150" s="359"/>
      <c r="AL150" s="351"/>
      <c r="AM150" s="111"/>
    </row>
    <row r="151" spans="1:53" ht="7.5" customHeight="1" thickBot="1">
      <c r="A151" s="109"/>
      <c r="B151" s="360"/>
      <c r="C151" s="361"/>
      <c r="D151" s="362"/>
      <c r="E151" s="362"/>
      <c r="F151" s="362"/>
      <c r="G151" s="362"/>
      <c r="H151" s="362"/>
      <c r="I151" s="362"/>
      <c r="J151" s="362"/>
      <c r="K151" s="362"/>
      <c r="L151" s="362"/>
      <c r="M151" s="362"/>
      <c r="N151" s="362"/>
      <c r="O151" s="362"/>
      <c r="P151" s="362"/>
      <c r="Q151" s="362"/>
      <c r="R151" s="362"/>
      <c r="S151" s="362"/>
      <c r="T151" s="362"/>
      <c r="U151" s="362"/>
      <c r="V151" s="362"/>
      <c r="W151" s="362"/>
      <c r="X151" s="362"/>
      <c r="Y151" s="362"/>
      <c r="Z151" s="362"/>
      <c r="AA151" s="362"/>
      <c r="AB151" s="362"/>
      <c r="AC151" s="362"/>
      <c r="AD151" s="362"/>
      <c r="AE151" s="362"/>
      <c r="AF151" s="362"/>
      <c r="AG151" s="362"/>
      <c r="AH151" s="362"/>
      <c r="AI151" s="362"/>
      <c r="AJ151" s="362"/>
      <c r="AK151" s="363"/>
      <c r="AL151" s="364"/>
    </row>
    <row r="152" spans="1:53" ht="7.5" customHeight="1">
      <c r="A152" s="109"/>
      <c r="B152" s="108"/>
      <c r="C152" s="354"/>
      <c r="D152" s="108"/>
      <c r="E152" s="108"/>
      <c r="F152" s="108"/>
      <c r="G152" s="108"/>
      <c r="H152" s="108"/>
      <c r="I152" s="108"/>
      <c r="J152" s="108"/>
      <c r="K152" s="108"/>
      <c r="L152" s="108"/>
      <c r="M152" s="108"/>
      <c r="N152" s="108"/>
      <c r="O152" s="108"/>
      <c r="P152" s="108"/>
      <c r="Q152" s="108"/>
      <c r="R152" s="108"/>
      <c r="S152" s="108"/>
      <c r="T152" s="108"/>
      <c r="U152" s="108"/>
      <c r="V152" s="108"/>
      <c r="W152" s="108"/>
      <c r="X152" s="108"/>
      <c r="Y152" s="108"/>
      <c r="Z152" s="108"/>
      <c r="AA152" s="108"/>
      <c r="AB152" s="108"/>
      <c r="AC152" s="108"/>
      <c r="AD152" s="108"/>
      <c r="AE152" s="108"/>
      <c r="AF152" s="108"/>
      <c r="AG152" s="108"/>
      <c r="AH152" s="108"/>
      <c r="AI152" s="108"/>
      <c r="AJ152" s="108"/>
      <c r="AK152" s="108"/>
      <c r="AL152" s="109"/>
    </row>
    <row r="153" spans="1:53" ht="14.25">
      <c r="A153" s="109"/>
      <c r="B153" s="365" t="s">
        <v>99</v>
      </c>
      <c r="C153" s="366"/>
      <c r="D153" s="159"/>
      <c r="E153" s="159"/>
      <c r="F153" s="158" t="s">
        <v>100</v>
      </c>
      <c r="G153" s="109"/>
      <c r="H153" s="109"/>
      <c r="I153" s="109"/>
      <c r="J153" s="109"/>
      <c r="K153" s="109"/>
      <c r="L153" s="109"/>
      <c r="M153" s="109"/>
      <c r="N153" s="109"/>
      <c r="O153" s="109"/>
      <c r="P153" s="109"/>
      <c r="Q153" s="109"/>
      <c r="R153" s="109"/>
      <c r="S153" s="109"/>
      <c r="T153" s="109"/>
      <c r="U153" s="109"/>
      <c r="V153" s="109"/>
      <c r="W153" s="109"/>
      <c r="X153" s="109"/>
      <c r="Y153" s="109"/>
      <c r="Z153" s="109"/>
      <c r="AA153" s="109"/>
      <c r="AB153" s="109"/>
      <c r="AC153" s="109"/>
      <c r="AD153" s="109"/>
      <c r="AE153" s="109"/>
      <c r="AF153" s="109"/>
      <c r="AG153" s="109"/>
      <c r="AH153" s="109"/>
      <c r="AI153" s="109"/>
      <c r="AJ153" s="109"/>
      <c r="AK153" s="109"/>
      <c r="AL153" s="109"/>
    </row>
    <row r="154" spans="1:53">
      <c r="A154" s="109"/>
      <c r="B154" s="344" t="s">
        <v>50</v>
      </c>
      <c r="C154" s="209" t="s">
        <v>101</v>
      </c>
      <c r="D154" s="109"/>
      <c r="E154" s="109"/>
      <c r="F154" s="109"/>
      <c r="G154" s="109"/>
      <c r="H154" s="109"/>
      <c r="I154" s="109"/>
      <c r="J154" s="109"/>
      <c r="K154" s="109"/>
      <c r="L154" s="109"/>
      <c r="M154" s="109"/>
      <c r="N154" s="109"/>
      <c r="O154" s="109"/>
      <c r="P154" s="109"/>
      <c r="Q154" s="109"/>
      <c r="R154" s="109"/>
      <c r="S154" s="109"/>
      <c r="T154" s="109"/>
      <c r="U154" s="109"/>
      <c r="V154" s="109"/>
      <c r="W154" s="109"/>
      <c r="X154" s="109"/>
      <c r="Y154" s="109"/>
      <c r="Z154" s="109"/>
      <c r="AA154" s="109"/>
      <c r="AB154" s="109"/>
      <c r="AC154" s="109"/>
      <c r="AD154" s="109"/>
      <c r="AE154" s="109"/>
      <c r="AF154" s="109"/>
      <c r="AG154" s="109"/>
      <c r="AH154" s="109"/>
      <c r="AI154" s="109"/>
      <c r="AJ154" s="109"/>
      <c r="AK154" s="109"/>
      <c r="AL154" s="109"/>
    </row>
    <row r="155" spans="1:53">
      <c r="A155" s="109"/>
      <c r="B155" s="344" t="s">
        <v>90</v>
      </c>
      <c r="C155" s="209" t="s">
        <v>102</v>
      </c>
      <c r="D155" s="209"/>
      <c r="E155" s="209"/>
      <c r="F155" s="209"/>
      <c r="G155" s="209"/>
      <c r="H155" s="209"/>
      <c r="I155" s="209"/>
      <c r="J155" s="209"/>
      <c r="K155" s="209"/>
      <c r="L155" s="209"/>
      <c r="M155" s="209"/>
      <c r="N155" s="209"/>
      <c r="O155" s="209"/>
      <c r="P155" s="209"/>
      <c r="Q155" s="209"/>
      <c r="R155" s="209"/>
      <c r="S155" s="209"/>
      <c r="T155" s="209"/>
      <c r="U155" s="209"/>
      <c r="V155" s="209"/>
      <c r="W155" s="209"/>
      <c r="X155" s="209"/>
      <c r="Y155" s="209"/>
      <c r="Z155" s="209"/>
      <c r="AA155" s="209"/>
      <c r="AB155" s="209"/>
      <c r="AC155" s="209"/>
      <c r="AD155" s="209"/>
      <c r="AE155" s="209"/>
      <c r="AF155" s="209"/>
      <c r="AG155" s="209"/>
      <c r="AH155" s="209"/>
      <c r="AI155" s="209"/>
      <c r="AJ155" s="209"/>
      <c r="AK155" s="209"/>
      <c r="AL155" s="109"/>
    </row>
    <row r="156" spans="1:53" ht="12.6" customHeight="1">
      <c r="A156" s="109"/>
      <c r="B156" s="158"/>
      <c r="C156" s="366"/>
      <c r="D156" s="109"/>
      <c r="E156" s="109"/>
      <c r="F156" s="109"/>
      <c r="G156" s="109"/>
      <c r="H156" s="109"/>
      <c r="I156" s="109"/>
      <c r="J156" s="109"/>
      <c r="K156" s="109"/>
      <c r="L156" s="109"/>
      <c r="M156" s="109"/>
      <c r="N156" s="109"/>
      <c r="O156" s="109"/>
      <c r="P156" s="109"/>
      <c r="Q156" s="109"/>
      <c r="R156" s="109"/>
      <c r="S156" s="109"/>
      <c r="T156" s="109"/>
      <c r="U156" s="109"/>
      <c r="V156" s="109"/>
      <c r="W156" s="109"/>
      <c r="X156" s="109"/>
      <c r="Y156" s="109"/>
      <c r="Z156" s="109"/>
      <c r="AA156" s="109"/>
      <c r="AB156" s="109"/>
      <c r="AC156" s="109"/>
      <c r="AD156" s="109"/>
      <c r="AE156" s="109"/>
      <c r="AF156" s="109"/>
      <c r="AG156" s="109"/>
      <c r="AH156" s="109"/>
      <c r="AI156" s="109"/>
      <c r="AJ156" s="109"/>
      <c r="AK156" s="109"/>
      <c r="AL156" s="109"/>
    </row>
    <row r="157" spans="1:53">
      <c r="A157" s="109"/>
      <c r="B157" s="696" t="s">
        <v>40</v>
      </c>
      <c r="C157" s="696"/>
      <c r="D157" s="696"/>
      <c r="E157" s="696"/>
      <c r="F157" s="696"/>
      <c r="G157" s="696"/>
      <c r="H157" s="696"/>
      <c r="I157" s="696"/>
      <c r="J157" s="696"/>
      <c r="K157" s="696"/>
      <c r="L157" s="696"/>
      <c r="M157" s="696"/>
      <c r="N157" s="696"/>
      <c r="O157" s="696"/>
      <c r="P157" s="696"/>
      <c r="Q157" s="696"/>
      <c r="R157" s="696"/>
      <c r="S157" s="696"/>
      <c r="T157" s="696"/>
      <c r="U157" s="696"/>
      <c r="V157" s="696"/>
      <c r="W157" s="696"/>
      <c r="X157" s="696"/>
      <c r="Y157" s="696"/>
      <c r="Z157" s="696"/>
      <c r="AA157" s="696"/>
      <c r="AB157" s="696"/>
      <c r="AC157" s="696"/>
      <c r="AD157" s="696"/>
      <c r="AE157" s="696"/>
      <c r="AF157" s="696"/>
      <c r="AG157" s="696"/>
      <c r="AH157" s="696"/>
      <c r="AI157" s="696"/>
      <c r="AJ157" s="696"/>
      <c r="AK157" s="696"/>
      <c r="AL157" s="109"/>
    </row>
    <row r="158" spans="1:53">
      <c r="A158" s="109"/>
      <c r="B158" s="367" t="s">
        <v>103</v>
      </c>
      <c r="C158" s="697" t="s">
        <v>104</v>
      </c>
      <c r="D158" s="698"/>
      <c r="E158" s="698"/>
      <c r="F158" s="698"/>
      <c r="G158" s="698"/>
      <c r="H158" s="698"/>
      <c r="I158" s="698"/>
      <c r="J158" s="698"/>
      <c r="K158" s="698"/>
      <c r="L158" s="698"/>
      <c r="M158" s="698"/>
      <c r="N158" s="698"/>
      <c r="O158" s="698"/>
      <c r="P158" s="698"/>
      <c r="Q158" s="698"/>
      <c r="R158" s="698"/>
      <c r="S158" s="698"/>
      <c r="T158" s="698"/>
      <c r="U158" s="698"/>
      <c r="V158" s="698"/>
      <c r="W158" s="698"/>
      <c r="X158" s="698"/>
      <c r="Y158" s="698"/>
      <c r="Z158" s="698"/>
      <c r="AA158" s="698"/>
      <c r="AB158" s="698"/>
      <c r="AC158" s="698"/>
      <c r="AD158" s="698"/>
      <c r="AE158" s="698"/>
      <c r="AF158" s="698"/>
      <c r="AG158" s="698"/>
      <c r="AH158" s="698"/>
      <c r="AI158" s="698"/>
      <c r="AJ158" s="699"/>
      <c r="AK158" s="368" t="str">
        <f>AE20</f>
        <v/>
      </c>
      <c r="AL158" s="109"/>
    </row>
    <row r="159" spans="1:53">
      <c r="A159" s="109"/>
      <c r="B159" s="369" t="s">
        <v>105</v>
      </c>
      <c r="C159" s="700" t="s">
        <v>1934</v>
      </c>
      <c r="D159" s="701"/>
      <c r="E159" s="701"/>
      <c r="F159" s="701"/>
      <c r="G159" s="701"/>
      <c r="H159" s="701"/>
      <c r="I159" s="701"/>
      <c r="J159" s="701"/>
      <c r="K159" s="701"/>
      <c r="L159" s="701"/>
      <c r="M159" s="701"/>
      <c r="N159" s="701"/>
      <c r="O159" s="701"/>
      <c r="P159" s="701"/>
      <c r="Q159" s="701"/>
      <c r="R159" s="701"/>
      <c r="S159" s="701"/>
      <c r="T159" s="701"/>
      <c r="U159" s="701"/>
      <c r="V159" s="701"/>
      <c r="W159" s="701"/>
      <c r="X159" s="701"/>
      <c r="Y159" s="701"/>
      <c r="Z159" s="701"/>
      <c r="AA159" s="701"/>
      <c r="AB159" s="701"/>
      <c r="AC159" s="701"/>
      <c r="AD159" s="701"/>
      <c r="AE159" s="701"/>
      <c r="AF159" s="701"/>
      <c r="AG159" s="701"/>
      <c r="AH159" s="701"/>
      <c r="AI159" s="701"/>
      <c r="AJ159" s="702"/>
      <c r="AK159" s="368" t="str">
        <f>Y26</f>
        <v/>
      </c>
      <c r="AL159" s="109"/>
    </row>
    <row r="160" spans="1:53" ht="12" customHeight="1">
      <c r="A160" s="109"/>
      <c r="B160" s="109"/>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c r="AE160" s="109"/>
      <c r="AF160" s="109"/>
      <c r="AG160" s="109"/>
      <c r="AH160" s="109"/>
      <c r="AI160" s="109"/>
      <c r="AJ160" s="109"/>
      <c r="AK160" s="109"/>
      <c r="AL160" s="109"/>
    </row>
    <row r="161" spans="1:38" ht="13.9" customHeight="1">
      <c r="A161" s="109"/>
      <c r="B161" s="696" t="s">
        <v>2008</v>
      </c>
      <c r="C161" s="696"/>
      <c r="D161" s="696"/>
      <c r="E161" s="696"/>
      <c r="F161" s="696"/>
      <c r="G161" s="696"/>
      <c r="H161" s="696"/>
      <c r="I161" s="696"/>
      <c r="J161" s="696"/>
      <c r="K161" s="696"/>
      <c r="L161" s="696"/>
      <c r="M161" s="696"/>
      <c r="N161" s="696"/>
      <c r="O161" s="696"/>
      <c r="P161" s="696"/>
      <c r="Q161" s="696"/>
      <c r="R161" s="696"/>
      <c r="S161" s="696"/>
      <c r="T161" s="696"/>
      <c r="U161" s="696"/>
      <c r="V161" s="696"/>
      <c r="W161" s="696"/>
      <c r="X161" s="696"/>
      <c r="Y161" s="696"/>
      <c r="Z161" s="696"/>
      <c r="AA161" s="696"/>
      <c r="AB161" s="696"/>
      <c r="AC161" s="696"/>
      <c r="AD161" s="696"/>
      <c r="AE161" s="696"/>
      <c r="AF161" s="696"/>
      <c r="AG161" s="696"/>
      <c r="AH161" s="696"/>
      <c r="AI161" s="696"/>
      <c r="AJ161" s="696"/>
      <c r="AK161" s="696"/>
      <c r="AL161" s="109"/>
    </row>
    <row r="162" spans="1:38">
      <c r="A162" s="109"/>
      <c r="B162" s="370" t="s">
        <v>103</v>
      </c>
      <c r="C162" s="710" t="s">
        <v>1935</v>
      </c>
      <c r="D162" s="711"/>
      <c r="E162" s="711"/>
      <c r="F162" s="711"/>
      <c r="G162" s="711"/>
      <c r="H162" s="711"/>
      <c r="I162" s="712"/>
      <c r="J162" s="687" t="s">
        <v>2133</v>
      </c>
      <c r="K162" s="687"/>
      <c r="L162" s="687"/>
      <c r="M162" s="687"/>
      <c r="N162" s="687"/>
      <c r="O162" s="687"/>
      <c r="P162" s="687"/>
      <c r="Q162" s="687"/>
      <c r="R162" s="687"/>
      <c r="S162" s="687"/>
      <c r="T162" s="687"/>
      <c r="U162" s="687"/>
      <c r="V162" s="687"/>
      <c r="W162" s="687"/>
      <c r="X162" s="687"/>
      <c r="Y162" s="687"/>
      <c r="Z162" s="687"/>
      <c r="AA162" s="687"/>
      <c r="AB162" s="687"/>
      <c r="AC162" s="687"/>
      <c r="AD162" s="687"/>
      <c r="AE162" s="687"/>
      <c r="AF162" s="687"/>
      <c r="AG162" s="687"/>
      <c r="AH162" s="687"/>
      <c r="AI162" s="687"/>
      <c r="AJ162" s="688"/>
      <c r="AK162" s="368" t="str">
        <f>IF(H7="", "", IF(AND(AA50="○", AK48="○"), "○", "×"))</f>
        <v/>
      </c>
      <c r="AL162" s="109"/>
    </row>
    <row r="163" spans="1:38" ht="27.6" customHeight="1">
      <c r="A163" s="109"/>
      <c r="B163" s="370" t="s">
        <v>105</v>
      </c>
      <c r="C163" s="704" t="s">
        <v>106</v>
      </c>
      <c r="D163" s="705"/>
      <c r="E163" s="705"/>
      <c r="F163" s="705"/>
      <c r="G163" s="705"/>
      <c r="H163" s="705"/>
      <c r="I163" s="706"/>
      <c r="J163" s="687" t="s">
        <v>107</v>
      </c>
      <c r="K163" s="687"/>
      <c r="L163" s="687"/>
      <c r="M163" s="687"/>
      <c r="N163" s="687"/>
      <c r="O163" s="687"/>
      <c r="P163" s="687"/>
      <c r="Q163" s="687"/>
      <c r="R163" s="687"/>
      <c r="S163" s="687"/>
      <c r="T163" s="687"/>
      <c r="U163" s="687"/>
      <c r="V163" s="687"/>
      <c r="W163" s="687"/>
      <c r="X163" s="687"/>
      <c r="Y163" s="687"/>
      <c r="Z163" s="687"/>
      <c r="AA163" s="687"/>
      <c r="AB163" s="687"/>
      <c r="AC163" s="687"/>
      <c r="AD163" s="687"/>
      <c r="AE163" s="687"/>
      <c r="AF163" s="687"/>
      <c r="AG163" s="687"/>
      <c r="AH163" s="687"/>
      <c r="AI163" s="687"/>
      <c r="AJ163" s="688"/>
      <c r="AK163" s="368" t="str">
        <f>IF(H7="", "", IF(AND(AK53="○", AH55="○"), "○", "×"))</f>
        <v/>
      </c>
      <c r="AL163" s="109"/>
    </row>
    <row r="164" spans="1:38" ht="25.5" customHeight="1">
      <c r="A164" s="109"/>
      <c r="B164" s="371" t="s">
        <v>108</v>
      </c>
      <c r="C164" s="707" t="s">
        <v>109</v>
      </c>
      <c r="D164" s="708"/>
      <c r="E164" s="708"/>
      <c r="F164" s="708"/>
      <c r="G164" s="708"/>
      <c r="H164" s="708"/>
      <c r="I164" s="709"/>
      <c r="J164" s="694" t="s">
        <v>1990</v>
      </c>
      <c r="K164" s="694"/>
      <c r="L164" s="694"/>
      <c r="M164" s="694"/>
      <c r="N164" s="694"/>
      <c r="O164" s="694"/>
      <c r="P164" s="694"/>
      <c r="Q164" s="694"/>
      <c r="R164" s="694"/>
      <c r="S164" s="694"/>
      <c r="T164" s="694"/>
      <c r="U164" s="694"/>
      <c r="V164" s="694"/>
      <c r="W164" s="694"/>
      <c r="X164" s="694"/>
      <c r="Y164" s="694"/>
      <c r="Z164" s="694"/>
      <c r="AA164" s="694"/>
      <c r="AB164" s="694"/>
      <c r="AC164" s="694"/>
      <c r="AD164" s="694"/>
      <c r="AE164" s="694"/>
      <c r="AF164" s="694"/>
      <c r="AG164" s="694"/>
      <c r="AH164" s="694"/>
      <c r="AI164" s="694"/>
      <c r="AJ164" s="695"/>
      <c r="AK164" s="368" t="str">
        <f>IF(H7="", "", IF(AM60=TRUE, "", IF(AND(T64="○", T70="○"), "○", "×")))</f>
        <v/>
      </c>
      <c r="AL164" s="109"/>
    </row>
    <row r="165" spans="1:38" ht="27.6" customHeight="1">
      <c r="A165" s="109"/>
      <c r="B165" s="371" t="s">
        <v>110</v>
      </c>
      <c r="C165" s="703" t="s">
        <v>111</v>
      </c>
      <c r="D165" s="703"/>
      <c r="E165" s="703"/>
      <c r="F165" s="703"/>
      <c r="G165" s="703"/>
      <c r="H165" s="703"/>
      <c r="I165" s="703"/>
      <c r="J165" s="694" t="s">
        <v>112</v>
      </c>
      <c r="K165" s="694"/>
      <c r="L165" s="694"/>
      <c r="M165" s="694"/>
      <c r="N165" s="694"/>
      <c r="O165" s="694"/>
      <c r="P165" s="694"/>
      <c r="Q165" s="694"/>
      <c r="R165" s="694"/>
      <c r="S165" s="694"/>
      <c r="T165" s="694"/>
      <c r="U165" s="694"/>
      <c r="V165" s="694"/>
      <c r="W165" s="694"/>
      <c r="X165" s="694"/>
      <c r="Y165" s="694"/>
      <c r="Z165" s="694"/>
      <c r="AA165" s="694"/>
      <c r="AB165" s="694"/>
      <c r="AC165" s="694"/>
      <c r="AD165" s="694"/>
      <c r="AE165" s="694"/>
      <c r="AF165" s="694"/>
      <c r="AG165" s="694"/>
      <c r="AH165" s="694"/>
      <c r="AI165" s="694"/>
      <c r="AJ165" s="695"/>
      <c r="AK165" s="368" t="str">
        <f>S82</f>
        <v/>
      </c>
      <c r="AL165" s="109"/>
    </row>
    <row r="166" spans="1:38" ht="37.5" customHeight="1">
      <c r="A166" s="109"/>
      <c r="B166" s="371" t="s">
        <v>113</v>
      </c>
      <c r="C166" s="703" t="s">
        <v>114</v>
      </c>
      <c r="D166" s="703"/>
      <c r="E166" s="703"/>
      <c r="F166" s="703"/>
      <c r="G166" s="703"/>
      <c r="H166" s="703"/>
      <c r="I166" s="703"/>
      <c r="J166" s="694" t="s">
        <v>1936</v>
      </c>
      <c r="K166" s="694"/>
      <c r="L166" s="694"/>
      <c r="M166" s="694"/>
      <c r="N166" s="694"/>
      <c r="O166" s="694"/>
      <c r="P166" s="694"/>
      <c r="Q166" s="694"/>
      <c r="R166" s="694"/>
      <c r="S166" s="694"/>
      <c r="T166" s="694"/>
      <c r="U166" s="694"/>
      <c r="V166" s="694"/>
      <c r="W166" s="694"/>
      <c r="X166" s="694"/>
      <c r="Y166" s="694"/>
      <c r="Z166" s="694"/>
      <c r="AA166" s="694"/>
      <c r="AB166" s="694"/>
      <c r="AC166" s="694"/>
      <c r="AD166" s="694"/>
      <c r="AE166" s="694"/>
      <c r="AF166" s="694"/>
      <c r="AG166" s="694"/>
      <c r="AH166" s="694"/>
      <c r="AI166" s="694"/>
      <c r="AJ166" s="695"/>
      <c r="AK166" s="368" t="str">
        <f>IF(AND(S91="", S92=""), "", IF(OR(AND(S91="○", S92="○"), AND(OR(S91="×", S92="×"), AK94="○"), AND(S91="○", S92=""), AND(S91="", S92="○")), "○", "×"))</f>
        <v/>
      </c>
      <c r="AL166" s="109"/>
    </row>
    <row r="167" spans="1:38" ht="34.15" customHeight="1">
      <c r="A167" s="109"/>
      <c r="B167" s="372" t="s">
        <v>115</v>
      </c>
      <c r="C167" s="683" t="s">
        <v>116</v>
      </c>
      <c r="D167" s="683"/>
      <c r="E167" s="683"/>
      <c r="F167" s="683"/>
      <c r="G167" s="683"/>
      <c r="H167" s="683"/>
      <c r="I167" s="683"/>
      <c r="J167" s="684" t="s">
        <v>2134</v>
      </c>
      <c r="K167" s="684"/>
      <c r="L167" s="684"/>
      <c r="M167" s="684"/>
      <c r="N167" s="684"/>
      <c r="O167" s="684"/>
      <c r="P167" s="684"/>
      <c r="Q167" s="684"/>
      <c r="R167" s="684"/>
      <c r="S167" s="684"/>
      <c r="T167" s="684"/>
      <c r="U167" s="684"/>
      <c r="V167" s="684"/>
      <c r="W167" s="684"/>
      <c r="X167" s="684"/>
      <c r="Y167" s="684"/>
      <c r="Z167" s="684"/>
      <c r="AA167" s="684"/>
      <c r="AB167" s="684"/>
      <c r="AC167" s="684"/>
      <c r="AD167" s="684"/>
      <c r="AE167" s="684"/>
      <c r="AF167" s="684"/>
      <c r="AG167" s="684"/>
      <c r="AH167" s="684"/>
      <c r="AI167" s="684"/>
      <c r="AJ167" s="685"/>
      <c r="AK167" s="373" t="str">
        <f>IF(H7="", "", IF(OR(AM102=TRUE, AK103="○"), "○", "×"))</f>
        <v/>
      </c>
      <c r="AL167" s="109"/>
    </row>
    <row r="168" spans="1:38">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row>
    <row r="169" spans="1:38">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c r="AI169" s="151"/>
      <c r="AJ169" s="151"/>
      <c r="AK169" s="151"/>
    </row>
    <row r="170" spans="1:38">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c r="AI170" s="151"/>
      <c r="AJ170" s="151"/>
      <c r="AK170" s="151"/>
    </row>
    <row r="171" spans="1:38">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c r="AI171" s="151"/>
      <c r="AJ171" s="151"/>
      <c r="AK171" s="151"/>
    </row>
    <row r="172" spans="1:38">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c r="AI172" s="151"/>
      <c r="AJ172" s="151"/>
      <c r="AK172" s="151"/>
    </row>
    <row r="173" spans="1:38">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c r="AI173" s="151"/>
      <c r="AJ173" s="151"/>
      <c r="AK173" s="151"/>
    </row>
    <row r="174" spans="1:38">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c r="AI174" s="151"/>
      <c r="AJ174" s="151"/>
      <c r="AK174" s="151"/>
    </row>
    <row r="175" spans="1:38">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c r="AI175" s="151"/>
      <c r="AJ175" s="151"/>
      <c r="AK175" s="151"/>
    </row>
    <row r="176" spans="1:38">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c r="AI176" s="151"/>
      <c r="AJ176" s="151"/>
      <c r="AK176" s="151"/>
    </row>
    <row r="177" spans="2:37">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c r="AI177" s="151"/>
      <c r="AJ177" s="151"/>
      <c r="AK177" s="151"/>
    </row>
    <row r="178" spans="2:37">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c r="AI178" s="151"/>
      <c r="AJ178" s="151"/>
      <c r="AK178" s="151"/>
    </row>
    <row r="179" spans="2:37">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c r="AI179" s="151"/>
      <c r="AJ179" s="151"/>
      <c r="AK179" s="151"/>
    </row>
    <row r="180" spans="2:37">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c r="AI180" s="151"/>
      <c r="AJ180" s="151"/>
      <c r="AK180" s="151"/>
    </row>
    <row r="181" spans="2:37">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c r="AI181" s="151"/>
      <c r="AJ181" s="151"/>
      <c r="AK181" s="151"/>
    </row>
    <row r="182" spans="2:37">
      <c r="C182" s="151"/>
    </row>
  </sheetData>
  <sheetProtection algorithmName="SHA-512" hashValue="CNS8tvAyeUVV3RLFs8EEfWdRL7MYBOQcsuPojYAXyXrcabqOwpA88MDoS+yVdKtpd/+LHgKnEWZVgg+dJxPYaw==" saltValue="PVX3svGBZSmgIXk9F0TqoA==" spinCount="100000" sheet="1" formatCells="0" formatColumns="0" formatRows="0"/>
  <dataConsolidate/>
  <mergeCells count="208">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C147:AJ147"/>
    <mergeCell ref="C144:AK144"/>
    <mergeCell ref="G124:AK124"/>
    <mergeCell ref="O150:Q150"/>
    <mergeCell ref="R150:S150"/>
    <mergeCell ref="T150:X150"/>
    <mergeCell ref="B142:AK142"/>
    <mergeCell ref="G130:AJ130"/>
    <mergeCell ref="B120:E124"/>
    <mergeCell ref="G120:AJ120"/>
    <mergeCell ref="G121:AK121"/>
    <mergeCell ref="G122:AK122"/>
    <mergeCell ref="B125:E128"/>
    <mergeCell ref="G125:AK125"/>
    <mergeCell ref="G126:AK126"/>
    <mergeCell ref="G128:AK128"/>
    <mergeCell ref="G127:AK127"/>
    <mergeCell ref="G129:AJ129"/>
    <mergeCell ref="G131:AK131"/>
    <mergeCell ref="G132:AJ132"/>
    <mergeCell ref="G133:AK133"/>
    <mergeCell ref="G134:AK134"/>
    <mergeCell ref="B136:E139"/>
    <mergeCell ref="G136:AK13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C162:I162"/>
    <mergeCell ref="J162:AJ162"/>
    <mergeCell ref="AQ120:BE124"/>
    <mergeCell ref="AQ125:BE128"/>
    <mergeCell ref="AQ129:BE129"/>
    <mergeCell ref="AQ130:BE135"/>
    <mergeCell ref="AQ136:BE139"/>
    <mergeCell ref="C106:AK106"/>
    <mergeCell ref="AI108:AK108"/>
    <mergeCell ref="C109:AK109"/>
    <mergeCell ref="B111:E111"/>
    <mergeCell ref="B112:E115"/>
    <mergeCell ref="G112:AK112"/>
    <mergeCell ref="G114:AK114"/>
    <mergeCell ref="G115:AJ115"/>
    <mergeCell ref="G117:AJ117"/>
    <mergeCell ref="AQ116:BE119"/>
    <mergeCell ref="G137:AJ137"/>
    <mergeCell ref="G138:AJ138"/>
    <mergeCell ref="G139:AJ139"/>
    <mergeCell ref="B129:E135"/>
    <mergeCell ref="G135:AK135"/>
    <mergeCell ref="B116:E119"/>
    <mergeCell ref="G116:AK116"/>
    <mergeCell ref="G118:AJ118"/>
    <mergeCell ref="G119:AK119"/>
    <mergeCell ref="G123:AK123"/>
    <mergeCell ref="B27:B28"/>
    <mergeCell ref="C64:D64"/>
    <mergeCell ref="AN112:AN115"/>
    <mergeCell ref="AN116:AN119"/>
    <mergeCell ref="AN120:AN124"/>
    <mergeCell ref="AN125:AN128"/>
    <mergeCell ref="AN129:AN135"/>
    <mergeCell ref="AN136:AN139"/>
    <mergeCell ref="C83:AK83"/>
    <mergeCell ref="B84:B86"/>
    <mergeCell ref="C84:F86"/>
    <mergeCell ref="B92:Q92"/>
    <mergeCell ref="AI105:AK105"/>
    <mergeCell ref="B91:Q91"/>
    <mergeCell ref="T91:AF91"/>
    <mergeCell ref="B102:AJ102"/>
  </mergeCells>
  <phoneticPr fontId="6"/>
  <conditionalFormatting sqref="B111:F111 B112:AK139">
    <cfRule type="expression" dxfId="55" priority="180">
      <formula>#REF!=TRUE</formula>
    </cfRule>
  </conditionalFormatting>
  <conditionalFormatting sqref="B41:AK44">
    <cfRule type="expression" dxfId="52" priority="35">
      <formula>AND(OR($Q$34="",$Q$34=0), $H$7&lt;&gt;"")</formula>
    </cfRule>
  </conditionalFormatting>
  <conditionalFormatting sqref="B48:AK48">
    <cfRule type="expression" dxfId="51" priority="5">
      <formula>$BA$2="補助金様式を都道府県に提出"</formula>
    </cfRule>
    <cfRule type="expression" dxfId="50" priority="6">
      <formula>$AK$64="○"</formula>
    </cfRule>
  </conditionalFormatting>
  <conditionalFormatting sqref="B53:AK53">
    <cfRule type="expression" dxfId="49" priority="3">
      <formula>$BA$2="補助金様式を都道府県に提出"</formula>
    </cfRule>
    <cfRule type="expression" dxfId="48" priority="4">
      <formula>$AK$64="○"</formula>
    </cfRule>
  </conditionalFormatting>
  <conditionalFormatting sqref="B63:AK77">
    <cfRule type="expression" dxfId="47" priority="179">
      <formula>$AM$60=TRUE</formula>
    </cfRule>
  </conditionalFormatting>
  <conditionalFormatting sqref="B80:AK87">
    <cfRule type="expression" dxfId="46" priority="194">
      <formula>AND($AN$48=0, $H$7&lt;&gt;"")</formula>
    </cfRule>
  </conditionalFormatting>
  <conditionalFormatting sqref="B82:AK87">
    <cfRule type="expression" dxfId="45" priority="242">
      <formula>AND($AM$80=TRUE, $H$7&lt;&gt;"")</formula>
    </cfRule>
  </conditionalFormatting>
  <conditionalFormatting sqref="B91:AK99">
    <cfRule type="expression" dxfId="44" priority="16">
      <formula>AND($AN$49=0, $H$7&lt;&gt;"")</formula>
    </cfRule>
  </conditionalFormatting>
  <conditionalFormatting sqref="B94:AK99">
    <cfRule type="expression" dxfId="43" priority="246">
      <formula>AND($AM$91="要件を満たす", $H$7&lt;&gt;"")</formula>
    </cfRule>
  </conditionalFormatting>
  <conditionalFormatting sqref="B103:AK103">
    <cfRule type="expression" dxfId="42" priority="13">
      <formula>$BA$2="補助金様式を都道府県に提出"</formula>
    </cfRule>
    <cfRule type="expression" dxfId="41" priority="14">
      <formula>$AK$64="○"</formula>
    </cfRule>
  </conditionalFormatting>
  <conditionalFormatting sqref="B105:AK106">
    <cfRule type="expression" dxfId="40" priority="19">
      <formula>AND($AI$105="", $H$7&lt;&gt;"")</formula>
    </cfRule>
  </conditionalFormatting>
  <conditionalFormatting sqref="B105:AK110 B111:F111 B112:AK139">
    <cfRule type="expression" dxfId="39" priority="243">
      <formula>AND($AM$102=TRUE, $H$7&lt;&gt;"")</formula>
    </cfRule>
  </conditionalFormatting>
  <conditionalFormatting sqref="B108:AK110">
    <cfRule type="expression" dxfId="38" priority="18">
      <formula>AND($AI$108="", $H$7&lt;&gt;"")</formula>
    </cfRule>
  </conditionalFormatting>
  <conditionalFormatting sqref="S91">
    <cfRule type="expression" dxfId="37" priority="92">
      <formula>$S$91="○"</formula>
    </cfRule>
  </conditionalFormatting>
  <conditionalFormatting sqref="S92">
    <cfRule type="expression" dxfId="36" priority="91">
      <formula>$S$92="○"</formula>
    </cfRule>
  </conditionalFormatting>
  <conditionalFormatting sqref="AD19:AE19">
    <cfRule type="expression" dxfId="35" priority="49">
      <formula>$AE$19&lt;&gt;"×"</formula>
    </cfRule>
  </conditionalFormatting>
  <conditionalFormatting sqref="AK158:AK159 AK162:AK167">
    <cfRule type="expression" dxfId="34" priority="38">
      <formula>AND(AK158="", $H$7&lt;&gt;"")</formula>
    </cfRule>
  </conditionalFormatting>
  <conditionalFormatting sqref="AM19:BA19 AQ20:BE20">
    <cfRule type="expression" dxfId="33" priority="143">
      <formula>AND($AE$19&lt;&gt;"×",$AE$20="○")</formula>
    </cfRule>
  </conditionalFormatting>
  <conditionalFormatting sqref="AM19:BA19">
    <cfRule type="expression" dxfId="32" priority="142">
      <formula>$AE$19&lt;&gt;"×"</formula>
    </cfRule>
  </conditionalFormatting>
  <conditionalFormatting sqref="AO111:AZ111">
    <cfRule type="expression" dxfId="31" priority="162">
      <formula>OR(#REF!="該当",AND(#REF!="該当",#REF!="○"))</formula>
    </cfRule>
  </conditionalFormatting>
  <conditionalFormatting sqref="AQ20:BE20">
    <cfRule type="expression" dxfId="30" priority="141">
      <formula>$AE$20="○"</formula>
    </cfRule>
  </conditionalFormatting>
  <conditionalFormatting sqref="AQ26:BE30">
    <cfRule type="expression" dxfId="29" priority="52">
      <formula>$Y$26="○"</formula>
    </cfRule>
  </conditionalFormatting>
  <conditionalFormatting sqref="AQ43:BE44">
    <cfRule type="expression" dxfId="28" priority="7">
      <formula>OR(OR($Q$34="",$Q$34=0), AND($Q$34&lt;&gt;"", $F$43&lt;&gt;"", $F$44&lt;&gt;""))</formula>
    </cfRule>
  </conditionalFormatting>
  <conditionalFormatting sqref="AQ54:BE54">
    <cfRule type="expression" dxfId="27" priority="46">
      <formula>$AH$54&lt;&gt;"×"</formula>
    </cfRule>
    <cfRule type="expression" dxfId="26" priority="45">
      <formula>AND($AH$54&lt;&gt;"×",$AH$55&lt;&gt;"×")</formula>
    </cfRule>
  </conditionalFormatting>
  <conditionalFormatting sqref="AQ55:BE55">
    <cfRule type="expression" dxfId="25" priority="47">
      <formula>$AH$55&lt;&gt;"×"</formula>
    </cfRule>
  </conditionalFormatting>
  <conditionalFormatting sqref="AQ73:BE73">
    <cfRule type="expression" dxfId="24" priority="240">
      <formula>OR(AND($AM$70=FALSE,$J$73=""),AND($AN$70=TRUE,$J$73&lt;&gt;""))</formula>
    </cfRule>
  </conditionalFormatting>
  <conditionalFormatting sqref="AQ75:BE75">
    <cfRule type="expression" dxfId="23" priority="239">
      <formula>OR(AND($AO$71=FALSE,$J$75=""),AND($AO$71=TRUE,$J$75&lt;&gt;""))</formula>
    </cfRule>
  </conditionalFormatting>
  <conditionalFormatting sqref="AQ95:BE95">
    <cfRule type="expression" dxfId="22" priority="1">
      <formula>OR($AK$94="○",$AK$166="○")</formula>
    </cfRule>
  </conditionalFormatting>
  <conditionalFormatting sqref="AQ99:BE99">
    <cfRule type="expression" dxfId="21" priority="241">
      <formula>OR($AM$99=FALSE, AND($AM$99=TRUE, $G$99&lt;&gt;""))</formula>
    </cfRule>
  </conditionalFormatting>
  <conditionalFormatting sqref="AQ112:BE115">
    <cfRule type="expression" dxfId="20" priority="163">
      <formula>OR(AND($AI$105="該当", $AN$112&gt;=2), AND($AI$105="", $AN$112&gt;=1), $AM$102=TRUE)</formula>
    </cfRule>
  </conditionalFormatting>
  <conditionalFormatting sqref="AQ116:BE119">
    <cfRule type="expression" dxfId="19" priority="164">
      <formula>OR(AND($AI$105="該当", $AN$116&gt;=2), AND($AI$105="", $AN$116&gt;=1), $AM$102=TRUE)</formula>
    </cfRule>
  </conditionalFormatting>
  <conditionalFormatting sqref="AQ120:BE124">
    <cfRule type="expression" dxfId="18" priority="165">
      <formula>OR(AND($AI$105="該当", $AN$120&gt;=2), AND($AI$105="", $AN$120&gt;=1), $AM$102=TRUE)</formula>
    </cfRule>
  </conditionalFormatting>
  <conditionalFormatting sqref="AQ125:BE128">
    <cfRule type="expression" dxfId="17" priority="166">
      <formula>OR(AND($AI$105="該当", $AN$125&gt;=2), AND($AI$105="", $AN$125&gt;=1), $AM$102=TRUE)</formula>
    </cfRule>
  </conditionalFormatting>
  <conditionalFormatting sqref="AQ129:BE129">
    <cfRule type="expression" dxfId="16" priority="8">
      <formula>OR($AQ$129="",$AM$102=TRUE)</formula>
    </cfRule>
  </conditionalFormatting>
  <conditionalFormatting sqref="AQ130:BE135">
    <cfRule type="expression" dxfId="15" priority="167">
      <formula>OR(AND($AI$105="該当", $AN$129&gt;=3), AND($AI$105="", $AN$129&gt;=2), $AM$102=TRUE)</formula>
    </cfRule>
  </conditionalFormatting>
  <conditionalFormatting sqref="AQ136:BE139">
    <cfRule type="expression" dxfId="14" priority="10">
      <formula>OR(AND($AI$105="該当", $AN$136&gt;=2), AND($AI$105="", $AN$136&gt;=1), $AM$102=TRUE)</formula>
    </cfRule>
  </conditionalFormatting>
  <conditionalFormatting sqref="AZ94:BA94">
    <cfRule type="expression" dxfId="13" priority="181">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39" max="37" man="1"/>
    <brk id="77" max="37" man="1"/>
    <brk id="110" max="37" man="1"/>
    <brk id="15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locked="0"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locked="0"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locked="0" defaultSize="0" autoFill="0" autoLine="0" autoPict="0">
                <anchor moveWithCells="1">
                  <from>
                    <xdr:col>6</xdr:col>
                    <xdr:colOff>161925</xdr:colOff>
                    <xdr:row>71</xdr:row>
                    <xdr:rowOff>285750</xdr:rowOff>
                  </from>
                  <to>
                    <xdr:col>8</xdr:col>
                    <xdr:colOff>57150</xdr:colOff>
                    <xdr:row>72</xdr:row>
                    <xdr:rowOff>171450</xdr:rowOff>
                  </to>
                </anchor>
              </controlPr>
            </control>
          </mc:Choice>
        </mc:AlternateContent>
        <mc:AlternateContent xmlns:mc="http://schemas.openxmlformats.org/markup-compatibility/2006">
          <mc:Choice Requires="x14">
            <control shapeId="15616" r:id="rId8" name="Check Box 256">
              <controlPr locked="0" defaultSize="0" autoFill="0" autoLine="0" autoPict="0">
                <anchor moveWithCells="1">
                  <from>
                    <xdr:col>6</xdr:col>
                    <xdr:colOff>161925</xdr:colOff>
                    <xdr:row>74</xdr:row>
                    <xdr:rowOff>0</xdr:rowOff>
                  </from>
                  <to>
                    <xdr:col>8</xdr:col>
                    <xdr:colOff>57150</xdr:colOff>
                    <xdr:row>74</xdr:row>
                    <xdr:rowOff>247650</xdr:rowOff>
                  </to>
                </anchor>
              </controlPr>
            </control>
          </mc:Choice>
        </mc:AlternateContent>
        <mc:AlternateContent xmlns:mc="http://schemas.openxmlformats.org/markup-compatibility/2006">
          <mc:Choice Requires="x14">
            <control shapeId="15618" r:id="rId9" name="Check Box 258">
              <controlPr locked="0"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locked="0"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locked="0"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locked="0"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locked="0" defaultSize="0" autoFill="0" autoLine="0" autoPict="0">
                <anchor moveWithCells="1">
                  <from>
                    <xdr:col>1</xdr:col>
                    <xdr:colOff>180975</xdr:colOff>
                    <xdr:row>94</xdr:row>
                    <xdr:rowOff>152400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locked="0"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locked="0"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locked="0"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locked="0"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locked="0"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locked="0"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locked="0"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locked="0"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locked="0"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locked="0"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locked="0"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locked="0"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locked="0"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1" r:id="rId27" name="Check Box 321">
              <controlPr locked="0" defaultSize="0" autoFill="0" autoLine="0" autoPict="0">
                <anchor moveWithCells="1">
                  <from>
                    <xdr:col>4</xdr:col>
                    <xdr:colOff>180975</xdr:colOff>
                    <xdr:row>124</xdr:row>
                    <xdr:rowOff>0</xdr:rowOff>
                  </from>
                  <to>
                    <xdr:col>6</xdr:col>
                    <xdr:colOff>0</xdr:colOff>
                    <xdr:row>125</xdr:row>
                    <xdr:rowOff>0</xdr:rowOff>
                  </to>
                </anchor>
              </controlPr>
            </control>
          </mc:Choice>
        </mc:AlternateContent>
        <mc:AlternateContent xmlns:mc="http://schemas.openxmlformats.org/markup-compatibility/2006">
          <mc:Choice Requires="x14">
            <control shapeId="15682" r:id="rId28" name="Check Box 322">
              <controlPr locked="0" defaultSize="0" autoFill="0" autoLine="0" autoPict="0">
                <anchor moveWithCells="1">
                  <from>
                    <xdr:col>5</xdr:col>
                    <xdr:colOff>0</xdr:colOff>
                    <xdr:row>125</xdr:row>
                    <xdr:rowOff>0</xdr:rowOff>
                  </from>
                  <to>
                    <xdr:col>6</xdr:col>
                    <xdr:colOff>0</xdr:colOff>
                    <xdr:row>125</xdr:row>
                    <xdr:rowOff>219075</xdr:rowOff>
                  </to>
                </anchor>
              </controlPr>
            </control>
          </mc:Choice>
        </mc:AlternateContent>
        <mc:AlternateContent xmlns:mc="http://schemas.openxmlformats.org/markup-compatibility/2006">
          <mc:Choice Requires="x14">
            <control shapeId="15683" r:id="rId29" name="Check Box 323">
              <controlPr locked="0" defaultSize="0" autoFill="0" autoLine="0" autoPict="0">
                <anchor moveWithCells="1">
                  <from>
                    <xdr:col>4</xdr:col>
                    <xdr:colOff>180975</xdr:colOff>
                    <xdr:row>125</xdr:row>
                    <xdr:rowOff>228600</xdr:rowOff>
                  </from>
                  <to>
                    <xdr:col>6</xdr:col>
                    <xdr:colOff>0</xdr:colOff>
                    <xdr:row>126</xdr:row>
                    <xdr:rowOff>228600</xdr:rowOff>
                  </to>
                </anchor>
              </controlPr>
            </control>
          </mc:Choice>
        </mc:AlternateContent>
        <mc:AlternateContent xmlns:mc="http://schemas.openxmlformats.org/markup-compatibility/2006">
          <mc:Choice Requires="x14">
            <control shapeId="15684" r:id="rId30" name="Check Box 324">
              <controlPr locked="0" defaultSize="0" autoFill="0" autoLine="0" autoPict="0">
                <anchor moveWithCells="1">
                  <from>
                    <xdr:col>4</xdr:col>
                    <xdr:colOff>171450</xdr:colOff>
                    <xdr:row>126</xdr:row>
                    <xdr:rowOff>247650</xdr:rowOff>
                  </from>
                  <to>
                    <xdr:col>5</xdr:col>
                    <xdr:colOff>171450</xdr:colOff>
                    <xdr:row>128</xdr:row>
                    <xdr:rowOff>19050</xdr:rowOff>
                  </to>
                </anchor>
              </controlPr>
            </control>
          </mc:Choice>
        </mc:AlternateContent>
        <mc:AlternateContent xmlns:mc="http://schemas.openxmlformats.org/markup-compatibility/2006">
          <mc:Choice Requires="x14">
            <control shapeId="15685" r:id="rId31" name="Check Box 325">
              <controlPr locked="0" defaultSize="0" autoFill="0" autoLine="0" autoPict="0">
                <anchor moveWithCells="1" sizeWithCells="1">
                  <from>
                    <xdr:col>4</xdr:col>
                    <xdr:colOff>180975</xdr:colOff>
                    <xdr:row>127</xdr:row>
                    <xdr:rowOff>228600</xdr:rowOff>
                  </from>
                  <to>
                    <xdr:col>6</xdr:col>
                    <xdr:colOff>9525</xdr:colOff>
                    <xdr:row>129</xdr:row>
                    <xdr:rowOff>0</xdr:rowOff>
                  </to>
                </anchor>
              </controlPr>
            </control>
          </mc:Choice>
        </mc:AlternateContent>
        <mc:AlternateContent xmlns:mc="http://schemas.openxmlformats.org/markup-compatibility/2006">
          <mc:Choice Requires="x14">
            <control shapeId="15686" r:id="rId32" name="Check Box 326">
              <controlPr locked="0" defaultSize="0" autoFill="0" autoLine="0" autoPict="0">
                <anchor moveWithCells="1" sizeWithCells="1">
                  <from>
                    <xdr:col>4</xdr:col>
                    <xdr:colOff>180975</xdr:colOff>
                    <xdr:row>128</xdr:row>
                    <xdr:rowOff>228600</xdr:rowOff>
                  </from>
                  <to>
                    <xdr:col>6</xdr:col>
                    <xdr:colOff>0</xdr:colOff>
                    <xdr:row>130</xdr:row>
                    <xdr:rowOff>9525</xdr:rowOff>
                  </to>
                </anchor>
              </controlPr>
            </control>
          </mc:Choice>
        </mc:AlternateContent>
        <mc:AlternateContent xmlns:mc="http://schemas.openxmlformats.org/markup-compatibility/2006">
          <mc:Choice Requires="x14">
            <control shapeId="15687" r:id="rId33" name="Check Box 327">
              <controlPr locked="0" defaultSize="0" autoFill="0" autoLine="0" autoPict="0">
                <anchor moveWithCells="1" sizeWithCells="1">
                  <from>
                    <xdr:col>4</xdr:col>
                    <xdr:colOff>180975</xdr:colOff>
                    <xdr:row>130</xdr:row>
                    <xdr:rowOff>0</xdr:rowOff>
                  </from>
                  <to>
                    <xdr:col>5</xdr:col>
                    <xdr:colOff>190500</xdr:colOff>
                    <xdr:row>131</xdr:row>
                    <xdr:rowOff>0</xdr:rowOff>
                  </to>
                </anchor>
              </controlPr>
            </control>
          </mc:Choice>
        </mc:AlternateContent>
        <mc:AlternateContent xmlns:mc="http://schemas.openxmlformats.org/markup-compatibility/2006">
          <mc:Choice Requires="x14">
            <control shapeId="15688" r:id="rId34" name="Check Box 328">
              <controlPr locked="0" defaultSize="0" autoFill="0" autoLine="0" autoPict="0">
                <anchor moveWithCells="1" sizeWithCells="1">
                  <from>
                    <xdr:col>5</xdr:col>
                    <xdr:colOff>0</xdr:colOff>
                    <xdr:row>130</xdr:row>
                    <xdr:rowOff>228600</xdr:rowOff>
                  </from>
                  <to>
                    <xdr:col>5</xdr:col>
                    <xdr:colOff>190500</xdr:colOff>
                    <xdr:row>131</xdr:row>
                    <xdr:rowOff>228600</xdr:rowOff>
                  </to>
                </anchor>
              </controlPr>
            </control>
          </mc:Choice>
        </mc:AlternateContent>
        <mc:AlternateContent xmlns:mc="http://schemas.openxmlformats.org/markup-compatibility/2006">
          <mc:Choice Requires="x14">
            <control shapeId="15689" r:id="rId35" name="Check Box 329">
              <controlPr locked="0" defaultSize="0" autoFill="0" autoLine="0" autoPict="0">
                <anchor moveWithCells="1" sizeWithCells="1">
                  <from>
                    <xdr:col>5</xdr:col>
                    <xdr:colOff>0</xdr:colOff>
                    <xdr:row>132</xdr:row>
                    <xdr:rowOff>0</xdr:rowOff>
                  </from>
                  <to>
                    <xdr:col>5</xdr:col>
                    <xdr:colOff>180975</xdr:colOff>
                    <xdr:row>133</xdr:row>
                    <xdr:rowOff>0</xdr:rowOff>
                  </to>
                </anchor>
              </controlPr>
            </control>
          </mc:Choice>
        </mc:AlternateContent>
        <mc:AlternateContent xmlns:mc="http://schemas.openxmlformats.org/markup-compatibility/2006">
          <mc:Choice Requires="x14">
            <control shapeId="15690" r:id="rId36" name="Check Box 330">
              <controlPr locked="0"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7" name="Check Box 331">
              <controlPr locked="0"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8" name="Check Box 332">
              <controlPr locked="0"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39" name="Check Box 333">
              <controlPr locked="0"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0" name="Check Box 334">
              <controlPr locked="0" defaultSize="0" autoFill="0" autoLine="0" autoPict="0">
                <anchor moveWithCells="1" sizeWithCells="1">
                  <from>
                    <xdr:col>4</xdr:col>
                    <xdr:colOff>180975</xdr:colOff>
                    <xdr:row>134</xdr:row>
                    <xdr:rowOff>9525</xdr:rowOff>
                  </from>
                  <to>
                    <xdr:col>5</xdr:col>
                    <xdr:colOff>180975</xdr:colOff>
                    <xdr:row>135</xdr:row>
                    <xdr:rowOff>0</xdr:rowOff>
                  </to>
                </anchor>
              </controlPr>
            </control>
          </mc:Choice>
        </mc:AlternateContent>
        <mc:AlternateContent xmlns:mc="http://schemas.openxmlformats.org/markup-compatibility/2006">
          <mc:Choice Requires="x14">
            <control shapeId="15696" r:id="rId41" name="Check Box 336">
              <controlPr locked="0" defaultSize="0" autoFill="0" autoLine="0" autoPict="0">
                <anchor moveWithCells="1" sizeWithCells="1">
                  <from>
                    <xdr:col>4</xdr:col>
                    <xdr:colOff>180975</xdr:colOff>
                    <xdr:row>133</xdr:row>
                    <xdr:rowOff>0</xdr:rowOff>
                  </from>
                  <to>
                    <xdr:col>5</xdr:col>
                    <xdr:colOff>190500</xdr:colOff>
                    <xdr:row>134</xdr:row>
                    <xdr:rowOff>0</xdr:rowOff>
                  </to>
                </anchor>
              </controlPr>
            </control>
          </mc:Choice>
        </mc:AlternateContent>
        <mc:AlternateContent xmlns:mc="http://schemas.openxmlformats.org/markup-compatibility/2006">
          <mc:Choice Requires="x14">
            <control shapeId="15612" r:id="rId42" name="Check Box 252">
              <controlPr locked="0"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3" name="Check Box 337">
              <controlPr locked="0"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4" name="Check Box 257">
              <controlPr locked="0"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5" name="Check Box 338">
              <controlPr locked="0"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mc:AlternateContent xmlns:mc="http://schemas.openxmlformats.org/markup-compatibility/2006">
          <mc:Choice Requires="x14">
            <control shapeId="15699" r:id="rId46" name="Check Box 339">
              <controlPr locked="0" defaultSize="0" autoFill="0" autoLine="0" autoPict="0">
                <anchor moveWithCells="1">
                  <from>
                    <xdr:col>4</xdr:col>
                    <xdr:colOff>171450</xdr:colOff>
                    <xdr:row>122</xdr:row>
                    <xdr:rowOff>285750</xdr:rowOff>
                  </from>
                  <to>
                    <xdr:col>5</xdr:col>
                    <xdr:colOff>171450</xdr:colOff>
                    <xdr:row>123</xdr:row>
                    <xdr:rowOff>219075</xdr:rowOff>
                  </to>
                </anchor>
              </controlPr>
            </control>
          </mc:Choice>
        </mc:AlternateContent>
        <mc:AlternateContent xmlns:mc="http://schemas.openxmlformats.org/markup-compatibility/2006">
          <mc:Choice Requires="x14">
            <control shapeId="15700" r:id="rId47" name="Check Box 340">
              <controlPr locked="0" defaultSize="0" autoFill="0" autoLine="0" autoPict="0">
                <anchor moveWithCells="1">
                  <from>
                    <xdr:col>4</xdr:col>
                    <xdr:colOff>171450</xdr:colOff>
                    <xdr:row>121</xdr:row>
                    <xdr:rowOff>276225</xdr:rowOff>
                  </from>
                  <to>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5231C515-CB69-44E9-8882-E190998C8113}">
            <xm:f>AND('別紙様式3-2（加算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7" id="{47DBDEF9-625C-48AE-94BD-8F6493E5DED1}">
            <xm:f>AND('別紙様式3-2（加算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Normal="120" zoomScaleSheetLayoutView="100" workbookViewId="0"/>
  </sheetViews>
  <sheetFormatPr defaultColWidth="9" defaultRowHeight="13.5"/>
  <cols>
    <col min="1" max="1" width="4.75" style="111" customWidth="1"/>
    <col min="2" max="9" width="1.5" style="111" customWidth="1"/>
    <col min="10" max="10" width="17.5" style="111" customWidth="1"/>
    <col min="11" max="11" width="8.125" style="111" customWidth="1"/>
    <col min="12" max="12" width="10.125" style="111" customWidth="1"/>
    <col min="13" max="13" width="19.375" style="111" customWidth="1"/>
    <col min="14" max="14" width="29.375" style="111" customWidth="1"/>
    <col min="15" max="15" width="17.125" style="155" customWidth="1"/>
    <col min="16" max="16" width="12.625" style="155" customWidth="1"/>
    <col min="17" max="17" width="12.75" style="155" customWidth="1"/>
    <col min="18" max="18" width="10.25" style="155" customWidth="1"/>
    <col min="19" max="19" width="12.75" style="111" customWidth="1"/>
    <col min="20" max="20" width="6.375" style="155" customWidth="1"/>
    <col min="21" max="21" width="18.75" style="111" customWidth="1"/>
    <col min="22" max="22" width="6" style="155" customWidth="1"/>
    <col min="23" max="23" width="12.125" style="155" customWidth="1"/>
    <col min="24" max="24" width="7" style="155" customWidth="1"/>
    <col min="25" max="25" width="12.375" style="155" customWidth="1"/>
    <col min="26" max="26" width="16.25" style="156" customWidth="1"/>
    <col min="27" max="27" width="15.25" style="111" customWidth="1"/>
    <col min="28" max="28" width="7.125" style="155" customWidth="1"/>
    <col min="29" max="29" width="10.25" style="111" customWidth="1"/>
    <col min="30" max="30" width="10.625" style="111" customWidth="1"/>
    <col min="31" max="31" width="6.25" style="155" customWidth="1"/>
    <col min="32" max="32" width="18.25" style="155" customWidth="1"/>
    <col min="33" max="33" width="15.125" style="109" hidden="1" customWidth="1"/>
    <col min="34" max="34" width="12.875" style="109" hidden="1" customWidth="1"/>
    <col min="35" max="35" width="15.75" style="110" hidden="1" customWidth="1"/>
    <col min="36" max="36" width="15.75" style="109" hidden="1" customWidth="1"/>
    <col min="37" max="37" width="10.5" style="111" customWidth="1"/>
    <col min="38" max="38" width="10.75" style="111" customWidth="1"/>
    <col min="39" max="40" width="24.75" style="111" customWidth="1"/>
    <col min="41" max="16384" width="9" style="112"/>
  </cols>
  <sheetData>
    <row r="1" spans="1:41" ht="27" customHeight="1">
      <c r="A1" s="106" t="s">
        <v>1902</v>
      </c>
      <c r="B1" s="107"/>
      <c r="C1" s="108"/>
      <c r="D1" s="108"/>
      <c r="E1" s="108"/>
      <c r="F1" s="108"/>
      <c r="G1" s="108"/>
      <c r="H1" s="108"/>
      <c r="I1" s="108"/>
      <c r="J1" s="108"/>
      <c r="K1" s="108"/>
      <c r="L1" s="108"/>
      <c r="M1" s="108"/>
      <c r="N1" s="108"/>
      <c r="O1" s="108"/>
      <c r="P1" s="108"/>
      <c r="Q1" s="108"/>
      <c r="R1" s="108"/>
      <c r="S1" s="108"/>
      <c r="T1" s="109"/>
      <c r="U1" s="109"/>
      <c r="V1" s="109"/>
      <c r="W1" s="109"/>
      <c r="X1" s="110"/>
      <c r="Y1" s="109"/>
      <c r="Z1" s="109"/>
      <c r="AA1" s="109"/>
      <c r="AB1" s="939" t="s">
        <v>36</v>
      </c>
      <c r="AC1" s="940"/>
      <c r="AD1" s="943" t="str">
        <f>IF(基本情報入力シート!C18="","",基本情報入力シート!C18)</f>
        <v/>
      </c>
      <c r="AE1" s="943"/>
      <c r="AF1" s="943"/>
      <c r="AI1" s="109"/>
      <c r="AK1" s="112"/>
      <c r="AL1" s="112"/>
      <c r="AM1" s="112"/>
      <c r="AN1" s="112"/>
    </row>
    <row r="2" spans="1:41" ht="10.5" customHeight="1" thickBot="1">
      <c r="A2" s="108"/>
      <c r="B2" s="108"/>
      <c r="C2" s="108"/>
      <c r="D2" s="108"/>
      <c r="E2" s="108"/>
      <c r="F2" s="108"/>
      <c r="G2" s="108"/>
      <c r="H2" s="108"/>
      <c r="I2" s="108"/>
      <c r="J2" s="108"/>
      <c r="K2" s="108"/>
      <c r="L2" s="108"/>
      <c r="M2" s="108"/>
      <c r="N2" s="108"/>
      <c r="O2" s="108"/>
      <c r="P2" s="108"/>
      <c r="Q2" s="108"/>
      <c r="R2" s="108"/>
      <c r="S2" s="108"/>
      <c r="T2" s="109"/>
      <c r="U2" s="109"/>
      <c r="V2" s="109"/>
      <c r="W2" s="109"/>
      <c r="X2" s="110"/>
      <c r="Y2" s="109"/>
      <c r="Z2" s="109"/>
      <c r="AA2" s="109"/>
      <c r="AB2" s="109"/>
      <c r="AC2" s="109"/>
      <c r="AD2" s="109"/>
      <c r="AE2" s="109"/>
      <c r="AF2" s="109"/>
      <c r="AH2" s="110"/>
      <c r="AI2" s="109"/>
      <c r="AM2" s="112"/>
      <c r="AN2" s="112"/>
    </row>
    <row r="3" spans="1:41" ht="23.25" customHeight="1" thickBot="1">
      <c r="A3" s="945" t="s">
        <v>7</v>
      </c>
      <c r="B3" s="945"/>
      <c r="C3" s="945"/>
      <c r="D3" s="945"/>
      <c r="E3" s="946"/>
      <c r="F3" s="947" t="str">
        <f>IF(基本情報入力シート!M23="","",基本情報入力シート!M23)</f>
        <v/>
      </c>
      <c r="G3" s="948"/>
      <c r="H3" s="948"/>
      <c r="I3" s="948"/>
      <c r="J3" s="948"/>
      <c r="K3" s="948"/>
      <c r="L3" s="948"/>
      <c r="M3" s="949"/>
      <c r="N3" s="109"/>
      <c r="O3" s="109"/>
      <c r="P3" s="109"/>
      <c r="Q3" s="109"/>
      <c r="R3" s="109"/>
      <c r="S3" s="109"/>
      <c r="T3" s="108"/>
      <c r="U3" s="108"/>
      <c r="V3" s="109"/>
      <c r="W3" s="109"/>
      <c r="X3" s="110"/>
      <c r="Y3" s="109"/>
      <c r="Z3" s="109"/>
      <c r="AA3" s="109"/>
      <c r="AB3" s="109"/>
      <c r="AC3" s="109"/>
      <c r="AD3" s="109"/>
      <c r="AE3" s="109"/>
      <c r="AF3" s="109"/>
      <c r="AH3" s="110"/>
      <c r="AI3" s="109"/>
      <c r="AM3" s="112"/>
      <c r="AN3" s="112"/>
    </row>
    <row r="4" spans="1:41" ht="21" customHeight="1" thickBot="1">
      <c r="A4" s="113"/>
      <c r="B4" s="114"/>
      <c r="C4" s="114"/>
      <c r="D4" s="113"/>
      <c r="E4" s="113"/>
      <c r="F4" s="113"/>
      <c r="G4" s="113"/>
      <c r="H4" s="113"/>
      <c r="I4" s="113"/>
      <c r="J4" s="113"/>
      <c r="K4" s="113"/>
      <c r="L4" s="113"/>
      <c r="M4" s="108"/>
      <c r="N4" s="108"/>
      <c r="O4" s="108"/>
      <c r="P4" s="108"/>
      <c r="Q4" s="108"/>
      <c r="R4" s="108"/>
      <c r="S4" s="108"/>
      <c r="T4" s="108"/>
      <c r="U4" s="108"/>
      <c r="V4" s="109"/>
      <c r="W4" s="115" t="s">
        <v>117</v>
      </c>
      <c r="X4" s="109"/>
      <c r="Y4" s="116"/>
      <c r="Z4" s="116"/>
      <c r="AA4" s="116"/>
      <c r="AB4" s="116"/>
      <c r="AC4" s="116"/>
      <c r="AD4" s="116"/>
      <c r="AE4" s="116"/>
      <c r="AF4" s="116"/>
      <c r="AG4" s="116"/>
      <c r="AH4" s="116"/>
      <c r="AI4" s="109"/>
      <c r="AM4" s="112"/>
      <c r="AN4" s="112"/>
    </row>
    <row r="5" spans="1:41" ht="25.5" customHeight="1">
      <c r="A5" s="109"/>
      <c r="B5" s="950" t="s">
        <v>2135</v>
      </c>
      <c r="C5" s="950"/>
      <c r="D5" s="951"/>
      <c r="E5" s="951"/>
      <c r="F5" s="951"/>
      <c r="G5" s="951"/>
      <c r="H5" s="951"/>
      <c r="I5" s="951"/>
      <c r="J5" s="951"/>
      <c r="K5" s="951"/>
      <c r="L5" s="951"/>
      <c r="M5" s="951"/>
      <c r="N5" s="117">
        <f>IFERROR(SUM(Q14:R113)+SUM(Z14:Z113),"")</f>
        <v>0</v>
      </c>
      <c r="O5" s="118" t="s">
        <v>44</v>
      </c>
      <c r="P5" s="119"/>
      <c r="Q5" s="119"/>
      <c r="R5" s="433"/>
      <c r="S5" s="433"/>
      <c r="T5" s="433"/>
      <c r="U5" s="433"/>
      <c r="V5" s="433"/>
      <c r="W5" s="955" t="s">
        <v>2139</v>
      </c>
      <c r="X5" s="921" t="s">
        <v>2005</v>
      </c>
      <c r="Y5" s="821"/>
      <c r="Z5" s="821"/>
      <c r="AA5" s="922"/>
      <c r="AB5" s="120">
        <f>SUM(W$14:X$1048576)</f>
        <v>0</v>
      </c>
      <c r="AC5" s="956" t="str">
        <f>IF(AB6=0, "", IF(AB5&gt;=AB6,"○","×"))</f>
        <v/>
      </c>
      <c r="AD5" s="941" t="s">
        <v>118</v>
      </c>
      <c r="AE5" s="434"/>
      <c r="AF5" s="415"/>
      <c r="AG5" s="116"/>
      <c r="AH5" s="116"/>
      <c r="AI5" s="112"/>
      <c r="AJ5" s="112"/>
      <c r="AK5" s="112"/>
      <c r="AL5" s="112"/>
      <c r="AM5" s="112"/>
      <c r="AN5" s="112"/>
    </row>
    <row r="6" spans="1:41" ht="28.9" customHeight="1" thickBot="1">
      <c r="A6" s="109"/>
      <c r="B6" s="985"/>
      <c r="C6" s="986"/>
      <c r="D6" s="992" t="s">
        <v>2136</v>
      </c>
      <c r="E6" s="992"/>
      <c r="F6" s="992"/>
      <c r="G6" s="992"/>
      <c r="H6" s="992"/>
      <c r="I6" s="992"/>
      <c r="J6" s="992"/>
      <c r="K6" s="992"/>
      <c r="L6" s="992"/>
      <c r="M6" s="992"/>
      <c r="N6" s="117">
        <f>SUM(S14:S113, AA14:AA113)</f>
        <v>0</v>
      </c>
      <c r="O6" s="118" t="s">
        <v>44</v>
      </c>
      <c r="P6" s="119"/>
      <c r="Q6" s="119"/>
      <c r="R6" s="119"/>
      <c r="S6" s="119"/>
      <c r="T6" s="122"/>
      <c r="U6" s="122"/>
      <c r="V6" s="122"/>
      <c r="W6" s="955"/>
      <c r="X6" s="921" t="s">
        <v>2138</v>
      </c>
      <c r="Y6" s="821"/>
      <c r="Z6" s="821"/>
      <c r="AA6" s="922"/>
      <c r="AB6" s="123">
        <f>SUM(AI$14:AI$1048576)</f>
        <v>0</v>
      </c>
      <c r="AC6" s="957"/>
      <c r="AD6" s="941"/>
      <c r="AE6" s="434"/>
      <c r="AF6" s="415"/>
      <c r="AG6" s="116"/>
      <c r="AH6" s="116"/>
      <c r="AI6" s="112"/>
      <c r="AJ6" s="112"/>
      <c r="AK6" s="112"/>
      <c r="AL6" s="112"/>
      <c r="AM6" s="112"/>
      <c r="AN6" s="112"/>
    </row>
    <row r="7" spans="1:41" ht="27" customHeight="1">
      <c r="A7" s="109"/>
      <c r="B7" s="124"/>
      <c r="C7" s="125"/>
      <c r="D7" s="1013" t="s">
        <v>1937</v>
      </c>
      <c r="E7" s="992"/>
      <c r="F7" s="992"/>
      <c r="G7" s="992"/>
      <c r="H7" s="992"/>
      <c r="I7" s="992"/>
      <c r="J7" s="992"/>
      <c r="K7" s="992"/>
      <c r="L7" s="992"/>
      <c r="M7" s="992"/>
      <c r="N7" s="117">
        <f>ROUNDDOWN(SUM(U$14:U$113,AC$14:AD$113),0)</f>
        <v>0</v>
      </c>
      <c r="O7" s="118" t="s">
        <v>44</v>
      </c>
      <c r="P7" s="119"/>
      <c r="Q7" s="119"/>
      <c r="R7" s="119"/>
      <c r="S7" s="119"/>
      <c r="T7" s="122"/>
      <c r="U7" s="122"/>
      <c r="V7" s="122"/>
      <c r="W7" s="952" t="s">
        <v>2140</v>
      </c>
      <c r="X7" s="921" t="s">
        <v>2005</v>
      </c>
      <c r="Y7" s="821"/>
      <c r="Z7" s="821"/>
      <c r="AA7" s="922"/>
      <c r="AB7" s="126">
        <f>SUM(AF$14:AF$1048576)</f>
        <v>0</v>
      </c>
      <c r="AC7" s="956" t="str">
        <f>IF(AB8=0, "", IF(AB7&gt;=AB8,"○","×"))</f>
        <v/>
      </c>
      <c r="AD7" s="942" t="s">
        <v>118</v>
      </c>
      <c r="AE7" s="435"/>
      <c r="AF7" s="413"/>
      <c r="AG7" s="116"/>
      <c r="AH7" s="116"/>
      <c r="AI7" s="112"/>
      <c r="AJ7" s="112"/>
      <c r="AK7" s="112"/>
      <c r="AL7" s="112"/>
      <c r="AM7" s="112"/>
      <c r="AN7" s="112"/>
    </row>
    <row r="8" spans="1:41" ht="25.5" customHeight="1" thickBot="1">
      <c r="A8" s="109"/>
      <c r="B8" s="997" t="s">
        <v>2039</v>
      </c>
      <c r="C8" s="997"/>
      <c r="D8" s="997"/>
      <c r="E8" s="997"/>
      <c r="F8" s="997"/>
      <c r="G8" s="997"/>
      <c r="H8" s="997"/>
      <c r="I8" s="997"/>
      <c r="J8" s="997"/>
      <c r="K8" s="997"/>
      <c r="L8" s="997"/>
      <c r="M8" s="997"/>
      <c r="N8" s="997"/>
      <c r="O8" s="997"/>
      <c r="P8" s="997"/>
      <c r="Q8" s="997"/>
      <c r="R8" s="997"/>
      <c r="S8" s="997"/>
      <c r="T8" s="997"/>
      <c r="U8" s="414"/>
      <c r="V8" s="414"/>
      <c r="W8" s="953"/>
      <c r="X8" s="921" t="s">
        <v>2138</v>
      </c>
      <c r="Y8" s="821"/>
      <c r="Z8" s="821"/>
      <c r="AA8" s="922"/>
      <c r="AB8" s="123">
        <f>SUM(AJ$14:AJ$1048576)</f>
        <v>0</v>
      </c>
      <c r="AC8" s="957"/>
      <c r="AD8" s="942"/>
      <c r="AE8" s="435"/>
      <c r="AF8" s="413"/>
      <c r="AI8" s="111"/>
      <c r="AJ8" s="112"/>
      <c r="AK8" s="112"/>
      <c r="AL8" s="112"/>
      <c r="AM8" s="112"/>
      <c r="AN8" s="112"/>
    </row>
    <row r="9" spans="1:41" ht="42" customHeight="1" thickBot="1">
      <c r="A9" s="108"/>
      <c r="B9" s="998"/>
      <c r="C9" s="998"/>
      <c r="D9" s="998"/>
      <c r="E9" s="998"/>
      <c r="F9" s="998"/>
      <c r="G9" s="998"/>
      <c r="H9" s="998"/>
      <c r="I9" s="998"/>
      <c r="J9" s="998"/>
      <c r="K9" s="998"/>
      <c r="L9" s="998"/>
      <c r="M9" s="998"/>
      <c r="N9" s="998"/>
      <c r="O9" s="999"/>
      <c r="P9" s="999"/>
      <c r="Q9" s="999"/>
      <c r="R9" s="999"/>
      <c r="S9" s="999"/>
      <c r="T9" s="998"/>
      <c r="U9" s="127"/>
      <c r="V9" s="127"/>
      <c r="W9" s="127"/>
      <c r="X9" s="128"/>
      <c r="Y9" s="127"/>
      <c r="Z9" s="127"/>
      <c r="AA9" s="129"/>
      <c r="AB9" s="129"/>
      <c r="AC9" s="129"/>
      <c r="AD9" s="129"/>
      <c r="AE9" s="129"/>
      <c r="AF9" s="129"/>
      <c r="AG9" s="129"/>
      <c r="AH9" s="412"/>
      <c r="AI9" s="109"/>
      <c r="AM9" s="112"/>
      <c r="AN9" s="112"/>
    </row>
    <row r="10" spans="1:41" ht="24" customHeight="1" thickBot="1">
      <c r="A10" s="958"/>
      <c r="B10" s="961" t="s">
        <v>2006</v>
      </c>
      <c r="C10" s="962"/>
      <c r="D10" s="962"/>
      <c r="E10" s="962"/>
      <c r="F10" s="962"/>
      <c r="G10" s="962"/>
      <c r="H10" s="962"/>
      <c r="I10" s="963"/>
      <c r="J10" s="970" t="s">
        <v>119</v>
      </c>
      <c r="K10" s="973" t="s">
        <v>120</v>
      </c>
      <c r="L10" s="974"/>
      <c r="M10" s="979" t="s">
        <v>121</v>
      </c>
      <c r="N10" s="982" t="s">
        <v>28</v>
      </c>
      <c r="O10" s="987" t="s">
        <v>1973</v>
      </c>
      <c r="P10" s="954" t="s">
        <v>2038</v>
      </c>
      <c r="Q10" s="954"/>
      <c r="R10" s="954"/>
      <c r="S10" s="954"/>
      <c r="T10" s="954"/>
      <c r="U10" s="954"/>
      <c r="V10" s="954"/>
      <c r="W10" s="954"/>
      <c r="X10" s="954"/>
      <c r="Y10" s="954"/>
      <c r="Z10" s="954"/>
      <c r="AA10" s="954"/>
      <c r="AB10" s="954"/>
      <c r="AC10" s="954"/>
      <c r="AD10" s="954"/>
      <c r="AE10" s="954"/>
      <c r="AF10" s="954"/>
      <c r="AG10" s="990" t="s">
        <v>1981</v>
      </c>
      <c r="AH10" s="990" t="s">
        <v>1982</v>
      </c>
      <c r="AI10" s="991" t="s">
        <v>2098</v>
      </c>
      <c r="AJ10" s="990"/>
      <c r="AK10" s="944"/>
      <c r="AL10" s="944"/>
      <c r="AM10" s="112"/>
      <c r="AN10" s="112"/>
    </row>
    <row r="11" spans="1:41" ht="21.75" customHeight="1">
      <c r="A11" s="959"/>
      <c r="B11" s="964"/>
      <c r="C11" s="965"/>
      <c r="D11" s="965"/>
      <c r="E11" s="965"/>
      <c r="F11" s="965"/>
      <c r="G11" s="965"/>
      <c r="H11" s="965"/>
      <c r="I11" s="966"/>
      <c r="J11" s="971"/>
      <c r="K11" s="975"/>
      <c r="L11" s="976"/>
      <c r="M11" s="980"/>
      <c r="N11" s="983"/>
      <c r="O11" s="988"/>
      <c r="P11" s="1014" t="s">
        <v>1903</v>
      </c>
      <c r="Q11" s="1014"/>
      <c r="R11" s="1014"/>
      <c r="S11" s="1014"/>
      <c r="T11" s="1014"/>
      <c r="U11" s="1014"/>
      <c r="V11" s="1014"/>
      <c r="W11" s="1014"/>
      <c r="X11" s="1015"/>
      <c r="Y11" s="1016" t="s">
        <v>1904</v>
      </c>
      <c r="Z11" s="1017"/>
      <c r="AA11" s="1017"/>
      <c r="AB11" s="1017"/>
      <c r="AC11" s="1017"/>
      <c r="AD11" s="1017"/>
      <c r="AE11" s="1017"/>
      <c r="AF11" s="1018"/>
      <c r="AG11" s="991"/>
      <c r="AH11" s="990"/>
      <c r="AI11" s="991"/>
      <c r="AJ11" s="990"/>
      <c r="AK11" s="944"/>
      <c r="AL11" s="944"/>
      <c r="AM11" s="112"/>
      <c r="AN11" s="112"/>
    </row>
    <row r="12" spans="1:41" ht="36.75" customHeight="1">
      <c r="A12" s="959"/>
      <c r="B12" s="964"/>
      <c r="C12" s="965"/>
      <c r="D12" s="965"/>
      <c r="E12" s="965"/>
      <c r="F12" s="965"/>
      <c r="G12" s="965"/>
      <c r="H12" s="965"/>
      <c r="I12" s="966"/>
      <c r="J12" s="971"/>
      <c r="K12" s="977"/>
      <c r="L12" s="978"/>
      <c r="M12" s="980"/>
      <c r="N12" s="983"/>
      <c r="O12" s="988"/>
      <c r="P12" s="1019" t="s">
        <v>127</v>
      </c>
      <c r="Q12" s="1020" t="s">
        <v>128</v>
      </c>
      <c r="R12" s="1019"/>
      <c r="S12" s="1010" t="s">
        <v>1909</v>
      </c>
      <c r="T12" s="1010" t="s">
        <v>1906</v>
      </c>
      <c r="U12" s="1011" t="s">
        <v>2137</v>
      </c>
      <c r="V12" s="1011" t="s">
        <v>129</v>
      </c>
      <c r="W12" s="1021" t="s">
        <v>130</v>
      </c>
      <c r="X12" s="1022"/>
      <c r="Y12" s="1008" t="s">
        <v>1905</v>
      </c>
      <c r="Z12" s="1010" t="s">
        <v>128</v>
      </c>
      <c r="AA12" s="1010" t="s">
        <v>1909</v>
      </c>
      <c r="AB12" s="1010" t="s">
        <v>1906</v>
      </c>
      <c r="AC12" s="993" t="s">
        <v>2137</v>
      </c>
      <c r="AD12" s="994"/>
      <c r="AE12" s="1011" t="s">
        <v>129</v>
      </c>
      <c r="AF12" s="130" t="s">
        <v>130</v>
      </c>
      <c r="AG12" s="991"/>
      <c r="AH12" s="990"/>
      <c r="AI12" s="991"/>
      <c r="AJ12" s="990"/>
      <c r="AK12" s="944"/>
      <c r="AL12" s="944"/>
      <c r="AM12" s="112"/>
      <c r="AN12" s="112"/>
    </row>
    <row r="13" spans="1:41" ht="72" customHeight="1" thickBot="1">
      <c r="A13" s="960"/>
      <c r="B13" s="967"/>
      <c r="C13" s="968"/>
      <c r="D13" s="968"/>
      <c r="E13" s="968"/>
      <c r="F13" s="968"/>
      <c r="G13" s="968"/>
      <c r="H13" s="968"/>
      <c r="I13" s="969"/>
      <c r="J13" s="972"/>
      <c r="K13" s="131" t="s">
        <v>29</v>
      </c>
      <c r="L13" s="131" t="s">
        <v>30</v>
      </c>
      <c r="M13" s="981"/>
      <c r="N13" s="984"/>
      <c r="O13" s="989"/>
      <c r="P13" s="966"/>
      <c r="Q13" s="964"/>
      <c r="R13" s="966"/>
      <c r="S13" s="971"/>
      <c r="T13" s="971"/>
      <c r="U13" s="1012"/>
      <c r="V13" s="1012"/>
      <c r="W13" s="1023" t="s">
        <v>1978</v>
      </c>
      <c r="X13" s="1024"/>
      <c r="Y13" s="1009"/>
      <c r="Z13" s="971"/>
      <c r="AA13" s="972"/>
      <c r="AB13" s="972"/>
      <c r="AC13" s="995"/>
      <c r="AD13" s="996"/>
      <c r="AE13" s="1012"/>
      <c r="AF13" s="132" t="s">
        <v>1979</v>
      </c>
      <c r="AG13" s="991"/>
      <c r="AH13" s="990"/>
      <c r="AI13" s="436" t="s">
        <v>1976</v>
      </c>
      <c r="AJ13" s="437" t="s">
        <v>1977</v>
      </c>
      <c r="AK13" s="133"/>
      <c r="AL13" s="133"/>
      <c r="AM13" s="112"/>
      <c r="AN13" s="134"/>
      <c r="AO13" s="134"/>
    </row>
    <row r="14" spans="1:41" s="140" customFormat="1" ht="30" customHeight="1">
      <c r="A14" s="135" t="s">
        <v>131</v>
      </c>
      <c r="B14" s="1003" t="str">
        <f>IF(基本情報入力シート!C39="","",基本情報入力シート!C39)</f>
        <v/>
      </c>
      <c r="C14" s="1004"/>
      <c r="D14" s="1004"/>
      <c r="E14" s="1004"/>
      <c r="F14" s="1004"/>
      <c r="G14" s="1004"/>
      <c r="H14" s="1004"/>
      <c r="I14" s="1005"/>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36" t="str">
        <f>IF(基本情報入力シート!Y39="","",基本情報入力シート!Y39)</f>
        <v/>
      </c>
      <c r="O14" s="152"/>
      <c r="P14" s="50"/>
      <c r="Q14" s="1006"/>
      <c r="R14" s="1007"/>
      <c r="S14" s="137" t="str">
        <f>IFERROR(ROUNDDOWN(Q14*VLOOKUP(N14,【参考】数式用!$AR$2:$AW$50,MATCH(P14,【参考】数式用!$AT$4:$AW$4)+2,FALSE)*0.5, 0), "")</f>
        <v/>
      </c>
      <c r="T14" s="422"/>
      <c r="U14" s="138" t="str">
        <f>IFERROR(IF(AG14&lt;&gt;"",Q14*VLOOKUP(N14,【参考】数式用!$AG$2:$AL$50,MATCH(P14,【参考】数式用!$AI$4:$AL$4,0)+2,0), ""), "")</f>
        <v/>
      </c>
      <c r="V14" s="41"/>
      <c r="W14" s="1000"/>
      <c r="X14" s="1001"/>
      <c r="Y14" s="40"/>
      <c r="Z14" s="46"/>
      <c r="AA14" s="143" t="str">
        <f>IFERROR(IF(Y14="ー", "", ROUNDDOWN(Z14*VLOOKUP(N14,【参考】数式用!$AR$2:$AW$50,MATCH(Y14,【参考】数式用!$AT$4:$AW$4)+2,FALSE)*0.5, 0)), "")</f>
        <v/>
      </c>
      <c r="AB14" s="47"/>
      <c r="AC14" s="1002" t="str">
        <f>IFERROR(IF(AG14&lt;&gt;"",Z14*VLOOKUP(N14,【参考】数式用!$AG$2:$AL$50,MATCH(Y14,【参考】数式用!$AI$4:$AL$4,0)+2,0), ""), "")</f>
        <v/>
      </c>
      <c r="AD14" s="1002"/>
      <c r="AE14" s="41"/>
      <c r="AF14" s="55"/>
      <c r="AG14" s="438" t="str">
        <f>IFERROR(VLOOKUP(O14, 【参考】数式用!$AY$5:$AY$13, 1, FALSE), "")</f>
        <v/>
      </c>
      <c r="AH14" s="439" t="str">
        <f>IFERROR(VLOOKUP(N14, 【参考】数式用!$BA$2:$BB$50, 2, FALSE), "")</f>
        <v/>
      </c>
      <c r="AI14" s="440" t="str">
        <f>IF(AND(OR(P14="処遇加算Ⅰ",P14="処遇加算Ⅱ"),AH14="対象"), 1,"")</f>
        <v/>
      </c>
      <c r="AJ14" s="441" t="str">
        <f>IF(OR(Y14="処遇加算Ⅰ",Y14="処遇加算Ⅱ"),1,"")</f>
        <v/>
      </c>
      <c r="AK14" s="139"/>
      <c r="AL14" s="139"/>
      <c r="AN14" s="1026"/>
      <c r="AO14" s="1026"/>
    </row>
    <row r="15" spans="1:41" ht="30" customHeight="1">
      <c r="A15" s="141">
        <v>2</v>
      </c>
      <c r="B15" s="923" t="str">
        <f>IF(基本情報入力シート!C40="","",基本情報入力シート!C40)</f>
        <v/>
      </c>
      <c r="C15" s="924"/>
      <c r="D15" s="924"/>
      <c r="E15" s="924"/>
      <c r="F15" s="924"/>
      <c r="G15" s="924"/>
      <c r="H15" s="924"/>
      <c r="I15" s="925"/>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45" t="str">
        <f>IF(基本情報入力シート!Y40="","",基本情報入力シート!Y40)</f>
        <v/>
      </c>
      <c r="O15" s="153"/>
      <c r="P15" s="43"/>
      <c r="Q15" s="926"/>
      <c r="R15" s="927"/>
      <c r="S15" s="142" t="str">
        <f>IFERROR(ROUNDDOWN(Q15*VLOOKUP(N15,【参考】数式用!$AR$2:$AW$50,MATCH(P15,【参考】数式用!$AT$4:$AW$4)+2,FALSE)*0.5, 0), "")</f>
        <v/>
      </c>
      <c r="T15" s="42"/>
      <c r="U15" s="144" t="str">
        <f>IFERROR(IF(AG15&lt;&gt;"",Q15*VLOOKUP(N15,【参考】数式用!$AG$2:$AL$50,MATCH(P15,【参考】数式用!$AI$4:$AL$4,0)+2,0), ""), "")</f>
        <v/>
      </c>
      <c r="V15" s="42"/>
      <c r="W15" s="928"/>
      <c r="X15" s="929"/>
      <c r="Y15" s="43"/>
      <c r="Z15" s="51"/>
      <c r="AA15" s="143" t="str">
        <f>IFERROR(IF(Y15="ー", "", ROUNDDOWN(Z15*VLOOKUP(N15,【参考】数式用!$AR$2:$AW$50,MATCH(Y15,【参考】数式用!$AT$4:$AW$4)+2,FALSE)*0.5, 0)), "")</f>
        <v/>
      </c>
      <c r="AB15" s="52"/>
      <c r="AC15" s="920" t="str">
        <f>IFERROR(IF(AG15&lt;&gt;"",Z15*VLOOKUP(N15,【参考】数式用!$AG$2:$AL$50,MATCH(Y15,【参考】数式用!$AI$4:$AL$4,0)+2,0), ""), "")</f>
        <v/>
      </c>
      <c r="AD15" s="920"/>
      <c r="AE15" s="423"/>
      <c r="AF15" s="56"/>
      <c r="AG15" s="438" t="str">
        <f>IFERROR(VLOOKUP(O15, 【参考】数式用!$AY$5:$AY$13, 1, FALSE), "")</f>
        <v/>
      </c>
      <c r="AH15" s="439" t="str">
        <f>IFERROR(VLOOKUP(N15, 【参考】数式用!$BA$2:$BB$50, 2, FALSE), "")</f>
        <v/>
      </c>
      <c r="AI15" s="440" t="str">
        <f>IF(AND(OR(P15="処遇加算Ⅰ",P15="処遇加算Ⅱ"),AH15="対象"), 1,"")</f>
        <v/>
      </c>
      <c r="AJ15" s="441" t="str">
        <f t="shared" ref="AJ15:AJ45" si="0">IF(OR(Y15="処遇加算Ⅰ",Y15="処遇加算Ⅱ"),1,"")</f>
        <v/>
      </c>
      <c r="AK15" s="139"/>
      <c r="AL15" s="139"/>
      <c r="AM15" s="112"/>
      <c r="AN15" s="1026"/>
      <c r="AO15" s="1026"/>
    </row>
    <row r="16" spans="1:41" ht="30" customHeight="1">
      <c r="A16" s="141">
        <v>3</v>
      </c>
      <c r="B16" s="923" t="str">
        <f>IF(基本情報入力シート!C41="","",基本情報入力シート!C41)</f>
        <v/>
      </c>
      <c r="C16" s="924"/>
      <c r="D16" s="924"/>
      <c r="E16" s="924"/>
      <c r="F16" s="924"/>
      <c r="G16" s="924"/>
      <c r="H16" s="924"/>
      <c r="I16" s="925"/>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45" t="str">
        <f>IF(基本情報入力シート!Y41="","",基本情報入力シート!Y41)</f>
        <v/>
      </c>
      <c r="O16" s="153"/>
      <c r="P16" s="43"/>
      <c r="Q16" s="926"/>
      <c r="R16" s="927"/>
      <c r="S16" s="142" t="str">
        <f>IFERROR(ROUNDDOWN(Q16*VLOOKUP(N16,【参考】数式用!$AR$2:$AW$50,MATCH(P16,【参考】数式用!$AT$4:$AW$4)+2,FALSE)*0.5, 0), "")</f>
        <v/>
      </c>
      <c r="T16" s="42"/>
      <c r="U16" s="144" t="str">
        <f>IFERROR(IF(AG16&lt;&gt;"",Q16*VLOOKUP(N16,【参考】数式用!$AG$2:$AL$50,MATCH(P16,【参考】数式用!$AI$4:$AL$4,0)+2,0), ""), "")</f>
        <v/>
      </c>
      <c r="V16" s="42"/>
      <c r="W16" s="928"/>
      <c r="X16" s="929"/>
      <c r="Y16" s="43"/>
      <c r="Z16" s="51"/>
      <c r="AA16" s="143" t="str">
        <f>IFERROR(IF(Y16="ー", "", ROUNDDOWN(Z16*VLOOKUP(N16,【参考】数式用!$AR$2:$AW$50,MATCH(Y16,【参考】数式用!$AT$4:$AW$4)+2,FALSE)*0.5, 0)), "")</f>
        <v/>
      </c>
      <c r="AB16" s="52"/>
      <c r="AC16" s="920" t="str">
        <f>IFERROR(IF(AG16&lt;&gt;"",Z16*VLOOKUP(N16,【参考】数式用!$AG$2:$AL$50,MATCH(Y16,【参考】数式用!$AI$4:$AL$4,0)+2,0), ""), "")</f>
        <v/>
      </c>
      <c r="AD16" s="920"/>
      <c r="AE16" s="423"/>
      <c r="AF16" s="56"/>
      <c r="AG16" s="438" t="str">
        <f>IFERROR(VLOOKUP(O16, 【参考】数式用!$AY$5:$AY$13, 1, FALSE), "")</f>
        <v/>
      </c>
      <c r="AH16" s="439" t="str">
        <f>IFERROR(VLOOKUP(N16, 【参考】数式用!$BA$2:$BB$50, 2, FALSE), "")</f>
        <v/>
      </c>
      <c r="AI16" s="440" t="str">
        <f t="shared" ref="AI16:AI78" si="1">IF(AND(OR(P16="処遇加算Ⅰ",P16="処遇加算Ⅱ"),AH16="対象"), 1,"")</f>
        <v/>
      </c>
      <c r="AJ16" s="441" t="str">
        <f t="shared" si="0"/>
        <v/>
      </c>
      <c r="AK16" s="139"/>
      <c r="AL16" s="139"/>
      <c r="AM16" s="112"/>
      <c r="AN16" s="1026"/>
      <c r="AO16" s="1026"/>
    </row>
    <row r="17" spans="1:46" ht="30" customHeight="1">
      <c r="A17" s="141">
        <v>4</v>
      </c>
      <c r="B17" s="923" t="str">
        <f>IF(基本情報入力シート!C42="","",基本情報入力シート!C42)</f>
        <v/>
      </c>
      <c r="C17" s="924"/>
      <c r="D17" s="924"/>
      <c r="E17" s="924"/>
      <c r="F17" s="924"/>
      <c r="G17" s="924"/>
      <c r="H17" s="924"/>
      <c r="I17" s="925"/>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45" t="str">
        <f>IF(基本情報入力シート!Y42="","",基本情報入力シート!Y42)</f>
        <v/>
      </c>
      <c r="O17" s="153"/>
      <c r="P17" s="43"/>
      <c r="Q17" s="926"/>
      <c r="R17" s="927"/>
      <c r="S17" s="142" t="str">
        <f>IFERROR(ROUNDDOWN(Q17*VLOOKUP(N17,【参考】数式用!$AR$2:$AW$50,MATCH(P17,【参考】数式用!$AT$4:$AW$4)+2,FALSE)*0.5, 0), "")</f>
        <v/>
      </c>
      <c r="T17" s="49"/>
      <c r="U17" s="144" t="str">
        <f>IFERROR(IF(AG17&lt;&gt;"",Q17*VLOOKUP(N17,【参考】数式用!$AG$2:$AL$50,MATCH(P17,【参考】数式用!$AI$4:$AL$4,0)+2,0), ""), "")</f>
        <v/>
      </c>
      <c r="V17" s="42"/>
      <c r="W17" s="928"/>
      <c r="X17" s="929"/>
      <c r="Y17" s="43"/>
      <c r="Z17" s="51"/>
      <c r="AA17" s="143" t="str">
        <f>IFERROR(IF(Y17="ー", "", ROUNDDOWN(Z17*VLOOKUP(N17,【参考】数式用!$AR$2:$AW$50,MATCH(Y17,【参考】数式用!$AT$4:$AW$4)+2,FALSE)*0.5, 0)), "")</f>
        <v/>
      </c>
      <c r="AB17" s="52"/>
      <c r="AC17" s="920" t="str">
        <f>IFERROR(IF(AG17&lt;&gt;"",Z17*VLOOKUP(N17,【参考】数式用!$AG$2:$AL$50,MATCH(Y17,【参考】数式用!$AI$4:$AL$4,0)+2,0), ""), "")</f>
        <v/>
      </c>
      <c r="AD17" s="920"/>
      <c r="AE17" s="423"/>
      <c r="AF17" s="56"/>
      <c r="AG17" s="438" t="str">
        <f>IFERROR(VLOOKUP(O17, 【参考】数式用!$AY$5:$AY$13, 1, FALSE), "")</f>
        <v/>
      </c>
      <c r="AH17" s="439" t="str">
        <f>IFERROR(VLOOKUP(N17, 【参考】数式用!$BA$2:$BB$50, 2, FALSE), "")</f>
        <v/>
      </c>
      <c r="AI17" s="440" t="str">
        <f t="shared" si="1"/>
        <v/>
      </c>
      <c r="AJ17" s="441" t="str">
        <f t="shared" si="0"/>
        <v/>
      </c>
      <c r="AK17" s="139"/>
      <c r="AL17" s="139"/>
      <c r="AM17" s="112"/>
      <c r="AN17" s="1026"/>
      <c r="AO17" s="1026"/>
    </row>
    <row r="18" spans="1:46" ht="30" customHeight="1">
      <c r="A18" s="141">
        <v>5</v>
      </c>
      <c r="B18" s="923" t="str">
        <f>IF(基本情報入力シート!C43="","",基本情報入力シート!C43)</f>
        <v/>
      </c>
      <c r="C18" s="924"/>
      <c r="D18" s="924"/>
      <c r="E18" s="924"/>
      <c r="F18" s="924"/>
      <c r="G18" s="924"/>
      <c r="H18" s="924"/>
      <c r="I18" s="925"/>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45" t="str">
        <f>IF(基本情報入力シート!Y43="","",基本情報入力シート!Y43)</f>
        <v/>
      </c>
      <c r="O18" s="153"/>
      <c r="P18" s="94"/>
      <c r="Q18" s="926"/>
      <c r="R18" s="927"/>
      <c r="S18" s="142" t="str">
        <f>IFERROR(ROUNDDOWN(Q18*VLOOKUP(N18,【参考】数式用!$AR$2:$AW$50,MATCH(P18,【参考】数式用!$AT$4:$AW$4)+2,FALSE)*0.5, 0), "")</f>
        <v/>
      </c>
      <c r="T18" s="42"/>
      <c r="U18" s="144" t="str">
        <f>IFERROR(IF(AG18&lt;&gt;"",Q18*VLOOKUP(N18,【参考】数式用!$AG$2:$AL$50,MATCH(P18,【参考】数式用!$AI$4:$AL$4,0)+2,0), ""), "")</f>
        <v/>
      </c>
      <c r="V18" s="42"/>
      <c r="W18" s="928"/>
      <c r="X18" s="929"/>
      <c r="Y18" s="43"/>
      <c r="Z18" s="51"/>
      <c r="AA18" s="143" t="str">
        <f>IFERROR(IF(Y18="ー", "", ROUNDDOWN(Z18*VLOOKUP(N18,【参考】数式用!$AR$2:$AW$50,MATCH(Y18,【参考】数式用!$AT$4:$AW$4)+2,FALSE)*0.5, 0)), "")</f>
        <v/>
      </c>
      <c r="AB18" s="52"/>
      <c r="AC18" s="920" t="str">
        <f>IFERROR(IF(AG18&lt;&gt;"",Z18*VLOOKUP(N18,【参考】数式用!$AG$2:$AL$50,MATCH(Y18,【参考】数式用!$AI$4:$AL$4,0)+2,0), ""), "")</f>
        <v/>
      </c>
      <c r="AD18" s="920"/>
      <c r="AE18" s="423"/>
      <c r="AF18" s="56"/>
      <c r="AG18" s="438" t="str">
        <f>IFERROR(VLOOKUP(O18, 【参考】数式用!$AY$5:$AY$13, 1, FALSE), "")</f>
        <v/>
      </c>
      <c r="AH18" s="439" t="str">
        <f>IFERROR(VLOOKUP(N18, 【参考】数式用!$BA$2:$BB$50, 2, FALSE), "")</f>
        <v/>
      </c>
      <c r="AI18" s="440" t="str">
        <f t="shared" si="1"/>
        <v/>
      </c>
      <c r="AJ18" s="441" t="str">
        <f t="shared" si="0"/>
        <v/>
      </c>
      <c r="AK18" s="139"/>
      <c r="AL18" s="139"/>
      <c r="AM18" s="112"/>
      <c r="AN18" s="1026"/>
      <c r="AO18" s="1026"/>
    </row>
    <row r="19" spans="1:46" ht="30" customHeight="1">
      <c r="A19" s="141">
        <v>6</v>
      </c>
      <c r="B19" s="923" t="str">
        <f>IF(基本情報入力シート!C44="","",基本情報入力シート!C44)</f>
        <v/>
      </c>
      <c r="C19" s="924"/>
      <c r="D19" s="924"/>
      <c r="E19" s="924"/>
      <c r="F19" s="924"/>
      <c r="G19" s="924"/>
      <c r="H19" s="924"/>
      <c r="I19" s="925"/>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45" t="str">
        <f>IF(基本情報入力シート!Y44="","",基本情報入力シート!Y44)</f>
        <v/>
      </c>
      <c r="O19" s="153"/>
      <c r="P19" s="94"/>
      <c r="Q19" s="926"/>
      <c r="R19" s="927"/>
      <c r="S19" s="142" t="str">
        <f>IFERROR(ROUNDDOWN(Q19*VLOOKUP(N19,【参考】数式用!$AR$2:$AW$50,MATCH(P19,【参考】数式用!$AT$4:$AW$4)+2,FALSE)*0.5, 0), "")</f>
        <v/>
      </c>
      <c r="T19" s="42"/>
      <c r="U19" s="144" t="str">
        <f>IFERROR(IF(AG19&lt;&gt;"",Q19*VLOOKUP(N19,【参考】数式用!$AG$2:$AL$50,MATCH(P19,【参考】数式用!$AI$4:$AL$4,0)+2,0), ""), "")</f>
        <v/>
      </c>
      <c r="V19" s="42"/>
      <c r="W19" s="928"/>
      <c r="X19" s="929"/>
      <c r="Y19" s="43"/>
      <c r="Z19" s="51"/>
      <c r="AA19" s="143" t="str">
        <f>IFERROR(IF(Y19="ー", "", ROUNDDOWN(Z19*VLOOKUP(N19,【参考】数式用!$AR$2:$AW$50,MATCH(Y19,【参考】数式用!$AT$4:$AW$4)+2,FALSE)*0.5, 0)), "")</f>
        <v/>
      </c>
      <c r="AB19" s="52"/>
      <c r="AC19" s="920" t="str">
        <f>IFERROR(IF(AG19&lt;&gt;"",Z19*VLOOKUP(N19,【参考】数式用!$AG$2:$AL$50,MATCH(Y19,【参考】数式用!$AI$4:$AL$4,0)+2,0), ""), "")</f>
        <v/>
      </c>
      <c r="AD19" s="920"/>
      <c r="AE19" s="423"/>
      <c r="AF19" s="56"/>
      <c r="AG19" s="438" t="str">
        <f>IFERROR(VLOOKUP(O19, 【参考】数式用!$AY$5:$AY$13, 1, FALSE), "")</f>
        <v/>
      </c>
      <c r="AH19" s="439" t="str">
        <f>IFERROR(VLOOKUP(N19, 【参考】数式用!$BA$2:$BB$50, 2, FALSE), "")</f>
        <v/>
      </c>
      <c r="AI19" s="440" t="str">
        <f t="shared" si="1"/>
        <v/>
      </c>
      <c r="AJ19" s="441" t="str">
        <f t="shared" si="0"/>
        <v/>
      </c>
      <c r="AK19" s="139"/>
      <c r="AL19" s="139"/>
      <c r="AM19" s="112"/>
      <c r="AN19" s="1026"/>
      <c r="AO19" s="1026"/>
    </row>
    <row r="20" spans="1:46" ht="30" customHeight="1">
      <c r="A20" s="141">
        <v>7</v>
      </c>
      <c r="B20" s="923" t="str">
        <f>IF(基本情報入力シート!C45="","",基本情報入力シート!C45)</f>
        <v/>
      </c>
      <c r="C20" s="924"/>
      <c r="D20" s="924"/>
      <c r="E20" s="924"/>
      <c r="F20" s="924"/>
      <c r="G20" s="924"/>
      <c r="H20" s="924"/>
      <c r="I20" s="925"/>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45" t="str">
        <f>IF(基本情報入力シート!Y45="","",基本情報入力シート!Y45)</f>
        <v/>
      </c>
      <c r="O20" s="153"/>
      <c r="P20" s="48"/>
      <c r="Q20" s="926"/>
      <c r="R20" s="927"/>
      <c r="S20" s="142" t="str">
        <f>IFERROR(ROUNDDOWN(Q20*VLOOKUP(N20,【参考】数式用!$AR$2:$AW$50,MATCH(P20,【参考】数式用!$AT$4:$AW$4)+2,FALSE)*0.5, 0), "")</f>
        <v/>
      </c>
      <c r="T20" s="49"/>
      <c r="U20" s="144" t="str">
        <f>IFERROR(IF(AG20&lt;&gt;"",Q20*VLOOKUP(N20,【参考】数式用!$AG$2:$AL$50,MATCH(P20,【参考】数式用!$AI$4:$AL$4,0)+2,0), ""), "")</f>
        <v/>
      </c>
      <c r="V20" s="42"/>
      <c r="W20" s="928"/>
      <c r="X20" s="929"/>
      <c r="Y20" s="43"/>
      <c r="Z20" s="51"/>
      <c r="AA20" s="143" t="str">
        <f>IFERROR(IF(Y20="ー", "", ROUNDDOWN(Z20*VLOOKUP(N20,【参考】数式用!$AR$2:$AW$50,MATCH(Y20,【参考】数式用!$AT$4:$AW$4)+2,FALSE)*0.5, 0)), "")</f>
        <v/>
      </c>
      <c r="AB20" s="52"/>
      <c r="AC20" s="920" t="str">
        <f>IFERROR(IF(AG20&lt;&gt;"",Z20*VLOOKUP(N20,【参考】数式用!$AG$2:$AL$50,MATCH(Y20,【参考】数式用!$AI$4:$AL$4,0)+2,0), ""), "")</f>
        <v/>
      </c>
      <c r="AD20" s="920"/>
      <c r="AE20" s="423"/>
      <c r="AF20" s="56"/>
      <c r="AG20" s="438" t="str">
        <f>IFERROR(VLOOKUP(O20, 【参考】数式用!$AY$5:$AY$13, 1, FALSE), "")</f>
        <v/>
      </c>
      <c r="AH20" s="439" t="str">
        <f>IFERROR(VLOOKUP(N20, 【参考】数式用!$BA$2:$BB$50, 2, FALSE), "")</f>
        <v/>
      </c>
      <c r="AI20" s="440" t="str">
        <f t="shared" si="1"/>
        <v/>
      </c>
      <c r="AJ20" s="441" t="str">
        <f t="shared" si="0"/>
        <v/>
      </c>
      <c r="AK20" s="139"/>
      <c r="AL20" s="139"/>
      <c r="AM20" s="112"/>
      <c r="AN20" s="1026"/>
      <c r="AO20" s="1026"/>
    </row>
    <row r="21" spans="1:46" ht="30" customHeight="1">
      <c r="A21" s="141">
        <v>8</v>
      </c>
      <c r="B21" s="923" t="str">
        <f>IF(基本情報入力シート!C46="","",基本情報入力シート!C46)</f>
        <v/>
      </c>
      <c r="C21" s="924"/>
      <c r="D21" s="924"/>
      <c r="E21" s="924"/>
      <c r="F21" s="924"/>
      <c r="G21" s="924"/>
      <c r="H21" s="924"/>
      <c r="I21" s="925"/>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45" t="str">
        <f>IF(基本情報入力シート!Y46="","",基本情報入力シート!Y46)</f>
        <v/>
      </c>
      <c r="O21" s="153"/>
      <c r="P21" s="48"/>
      <c r="Q21" s="926"/>
      <c r="R21" s="927"/>
      <c r="S21" s="142" t="str">
        <f>IFERROR(ROUNDDOWN(Q21*VLOOKUP(N21,【参考】数式用!$AR$2:$AW$50,MATCH(P21,【参考】数式用!$AT$4:$AW$4)+2,FALSE)*0.5, 0), "")</f>
        <v/>
      </c>
      <c r="T21" s="42"/>
      <c r="U21" s="144" t="str">
        <f>IFERROR(IF(AG21&lt;&gt;"",Q21*VLOOKUP(N21,【参考】数式用!$AG$2:$AL$50,MATCH(P21,【参考】数式用!$AI$4:$AL$4,0)+2,0), ""), "")</f>
        <v/>
      </c>
      <c r="V21" s="42"/>
      <c r="W21" s="928"/>
      <c r="X21" s="929"/>
      <c r="Y21" s="43"/>
      <c r="Z21" s="51"/>
      <c r="AA21" s="143" t="str">
        <f>IFERROR(IF(Y21="ー", "", ROUNDDOWN(Z21*VLOOKUP(N21,【参考】数式用!$AR$2:$AW$50,MATCH(Y21,【参考】数式用!$AT$4:$AW$4)+2,FALSE)*0.5, 0)), "")</f>
        <v/>
      </c>
      <c r="AB21" s="52"/>
      <c r="AC21" s="920" t="str">
        <f>IFERROR(IF(AG21&lt;&gt;"",Z21*VLOOKUP(N21,【参考】数式用!$AG$2:$AL$50,MATCH(Y21,【参考】数式用!$AI$4:$AL$4,0)+2,0), ""), "")</f>
        <v/>
      </c>
      <c r="AD21" s="920"/>
      <c r="AE21" s="423"/>
      <c r="AF21" s="56"/>
      <c r="AG21" s="438" t="str">
        <f>IFERROR(VLOOKUP(O21, 【参考】数式用!$AY$5:$AY$13, 1, FALSE), "")</f>
        <v/>
      </c>
      <c r="AH21" s="439" t="str">
        <f>IFERROR(VLOOKUP(N21, 【参考】数式用!$BA$2:$BB$50, 2, FALSE), "")</f>
        <v/>
      </c>
      <c r="AI21" s="440" t="str">
        <f t="shared" si="1"/>
        <v/>
      </c>
      <c r="AJ21" s="441" t="str">
        <f t="shared" si="0"/>
        <v/>
      </c>
      <c r="AK21" s="139"/>
      <c r="AL21" s="139"/>
      <c r="AM21" s="112"/>
      <c r="AN21" s="1026"/>
      <c r="AO21" s="1026"/>
    </row>
    <row r="22" spans="1:46" ht="30" customHeight="1">
      <c r="A22" s="141">
        <v>9</v>
      </c>
      <c r="B22" s="923" t="str">
        <f>IF(基本情報入力シート!C47="","",基本情報入力シート!C47)</f>
        <v/>
      </c>
      <c r="C22" s="924"/>
      <c r="D22" s="924"/>
      <c r="E22" s="924"/>
      <c r="F22" s="924"/>
      <c r="G22" s="924"/>
      <c r="H22" s="924"/>
      <c r="I22" s="925"/>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45" t="str">
        <f>IF(基本情報入力シート!Y47="","",基本情報入力シート!Y47)</f>
        <v/>
      </c>
      <c r="O22" s="153"/>
      <c r="P22" s="94"/>
      <c r="Q22" s="926"/>
      <c r="R22" s="927"/>
      <c r="S22" s="142" t="str">
        <f>IFERROR(ROUNDDOWN(Q22*VLOOKUP(N22,【参考】数式用!$AR$2:$AW$50,MATCH(P22,【参考】数式用!$AT$4:$AW$4)+2,FALSE)*0.5, 0), "")</f>
        <v/>
      </c>
      <c r="T22" s="42"/>
      <c r="U22" s="144" t="str">
        <f>IFERROR(IF(AG22&lt;&gt;"",Q22*VLOOKUP(N22,【参考】数式用!$AG$2:$AL$50,MATCH(P22,【参考】数式用!$AI$4:$AL$4,0)+2,0), ""), "")</f>
        <v/>
      </c>
      <c r="V22" s="42"/>
      <c r="W22" s="928"/>
      <c r="X22" s="929"/>
      <c r="Y22" s="43"/>
      <c r="Z22" s="51"/>
      <c r="AA22" s="143" t="str">
        <f>IFERROR(IF(Y22="ー", "", ROUNDDOWN(Z22*VLOOKUP(N22,【参考】数式用!$AR$2:$AW$50,MATCH(Y22,【参考】数式用!$AT$4:$AW$4)+2,FALSE)*0.5, 0)), "")</f>
        <v/>
      </c>
      <c r="AB22" s="52"/>
      <c r="AC22" s="920" t="str">
        <f>IFERROR(IF(AG22&lt;&gt;"",Z22*VLOOKUP(N22,【参考】数式用!$AG$2:$AL$50,MATCH(Y22,【参考】数式用!$AI$4:$AL$4,0)+2,0), ""), "")</f>
        <v/>
      </c>
      <c r="AD22" s="920"/>
      <c r="AE22" s="423"/>
      <c r="AF22" s="56"/>
      <c r="AG22" s="438" t="str">
        <f>IFERROR(VLOOKUP(O22, 【参考】数式用!$AY$5:$AY$13, 1, FALSE), "")</f>
        <v/>
      </c>
      <c r="AH22" s="439" t="str">
        <f>IFERROR(VLOOKUP(N22, 【参考】数式用!$BA$2:$BB$50, 2, FALSE), "")</f>
        <v/>
      </c>
      <c r="AI22" s="440" t="str">
        <f t="shared" si="1"/>
        <v/>
      </c>
      <c r="AJ22" s="441" t="str">
        <f t="shared" si="0"/>
        <v/>
      </c>
      <c r="AK22" s="139"/>
      <c r="AL22" s="139"/>
      <c r="AM22" s="112"/>
      <c r="AN22" s="134"/>
      <c r="AO22" s="134"/>
    </row>
    <row r="23" spans="1:46" ht="30" customHeight="1">
      <c r="A23" s="141">
        <v>10</v>
      </c>
      <c r="B23" s="923" t="str">
        <f>IF(基本情報入力シート!C48="","",基本情報入力シート!C48)</f>
        <v/>
      </c>
      <c r="C23" s="924"/>
      <c r="D23" s="924"/>
      <c r="E23" s="924"/>
      <c r="F23" s="924"/>
      <c r="G23" s="924"/>
      <c r="H23" s="924"/>
      <c r="I23" s="925"/>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45" t="str">
        <f>IF(基本情報入力シート!Y48="","",基本情報入力シート!Y48)</f>
        <v/>
      </c>
      <c r="O23" s="153"/>
      <c r="P23" s="48"/>
      <c r="Q23" s="926"/>
      <c r="R23" s="927"/>
      <c r="S23" s="142" t="str">
        <f>IFERROR(ROUNDDOWN(Q23*VLOOKUP(N23,【参考】数式用!$AR$2:$AW$50,MATCH(P23,【参考】数式用!$AT$4:$AW$4)+2,FALSE)*0.5, 0), "")</f>
        <v/>
      </c>
      <c r="T23" s="49"/>
      <c r="U23" s="144" t="str">
        <f>IFERROR(IF(AG23&lt;&gt;"",Q23*VLOOKUP(N23,【参考】数式用!$AG$2:$AL$50,MATCH(P23,【参考】数式用!$AI$4:$AL$4,0)+2,0), ""), "")</f>
        <v/>
      </c>
      <c r="V23" s="42"/>
      <c r="W23" s="928"/>
      <c r="X23" s="929"/>
      <c r="Y23" s="43"/>
      <c r="Z23" s="51"/>
      <c r="AA23" s="143" t="str">
        <f>IFERROR(IF(Y23="ー", "", ROUNDDOWN(Z23*VLOOKUP(N23,【参考】数式用!$AR$2:$AW$50,MATCH(Y23,【参考】数式用!$AT$4:$AW$4)+2,FALSE)*0.5, 0)), "")</f>
        <v/>
      </c>
      <c r="AB23" s="52"/>
      <c r="AC23" s="920" t="str">
        <f>IFERROR(IF(AG23&lt;&gt;"",Z23*VLOOKUP(N23,【参考】数式用!$AG$2:$AL$50,MATCH(Y23,【参考】数式用!$AI$4:$AL$4,0)+2,0), ""), "")</f>
        <v/>
      </c>
      <c r="AD23" s="920"/>
      <c r="AE23" s="423"/>
      <c r="AF23" s="56"/>
      <c r="AG23" s="438" t="str">
        <f>IFERROR(VLOOKUP(O23, 【参考】数式用!$AY$5:$AY$13, 1, FALSE), "")</f>
        <v/>
      </c>
      <c r="AH23" s="439" t="str">
        <f>IFERROR(VLOOKUP(N23, 【参考】数式用!$BA$2:$BB$50, 2, FALSE), "")</f>
        <v/>
      </c>
      <c r="AI23" s="440" t="str">
        <f t="shared" si="1"/>
        <v/>
      </c>
      <c r="AJ23" s="441" t="str">
        <f t="shared" si="0"/>
        <v/>
      </c>
      <c r="AK23" s="139"/>
      <c r="AL23" s="139"/>
      <c r="AM23" s="112"/>
      <c r="AN23" s="112"/>
    </row>
    <row r="24" spans="1:46" ht="30" customHeight="1">
      <c r="A24" s="141">
        <v>11</v>
      </c>
      <c r="B24" s="923" t="str">
        <f>IF(基本情報入力シート!C49="","",基本情報入力シート!C49)</f>
        <v/>
      </c>
      <c r="C24" s="924"/>
      <c r="D24" s="924"/>
      <c r="E24" s="924"/>
      <c r="F24" s="924"/>
      <c r="G24" s="924"/>
      <c r="H24" s="924"/>
      <c r="I24" s="925"/>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45" t="str">
        <f>IF(基本情報入力シート!Y49="","",基本情報入力シート!Y49)</f>
        <v/>
      </c>
      <c r="O24" s="153"/>
      <c r="P24" s="48"/>
      <c r="Q24" s="926"/>
      <c r="R24" s="927"/>
      <c r="S24" s="142" t="str">
        <f>IFERROR(ROUNDDOWN(Q24*VLOOKUP(N24,【参考】数式用!$AR$2:$AW$50,MATCH(P24,【参考】数式用!$AT$4:$AW$4)+2,FALSE)*0.5, 0), "")</f>
        <v/>
      </c>
      <c r="T24" s="42"/>
      <c r="U24" s="144" t="str">
        <f>IFERROR(IF(AG24&lt;&gt;"",Q24*VLOOKUP(N24,【参考】数式用!$AG$2:$AL$50,MATCH(P24,【参考】数式用!$AI$4:$AL$4,0)+2,0), ""), "")</f>
        <v/>
      </c>
      <c r="V24" s="42"/>
      <c r="W24" s="928"/>
      <c r="X24" s="929"/>
      <c r="Y24" s="43"/>
      <c r="Z24" s="51"/>
      <c r="AA24" s="143" t="str">
        <f>IFERROR(IF(Y24="ー", "", ROUNDDOWN(Z24*VLOOKUP(N24,【参考】数式用!$AR$2:$AW$50,MATCH(Y24,【参考】数式用!$AT$4:$AW$4)+2,FALSE)*0.5, 0)), "")</f>
        <v/>
      </c>
      <c r="AB24" s="52"/>
      <c r="AC24" s="920" t="str">
        <f>IFERROR(IF(AG24&lt;&gt;"",Z24*VLOOKUP(N24,【参考】数式用!$AG$2:$AL$50,MATCH(Y24,【参考】数式用!$AI$4:$AL$4,0)+2,0), ""), "")</f>
        <v/>
      </c>
      <c r="AD24" s="920"/>
      <c r="AE24" s="423"/>
      <c r="AF24" s="56"/>
      <c r="AG24" s="438" t="str">
        <f>IFERROR(VLOOKUP(O24, 【参考】数式用!$AY$5:$AY$13, 1, FALSE), "")</f>
        <v/>
      </c>
      <c r="AH24" s="439" t="str">
        <f>IFERROR(VLOOKUP(N24, 【参考】数式用!$BA$2:$BB$50, 2, FALSE), "")</f>
        <v/>
      </c>
      <c r="AI24" s="440" t="str">
        <f t="shared" si="1"/>
        <v/>
      </c>
      <c r="AJ24" s="441" t="str">
        <f t="shared" si="0"/>
        <v/>
      </c>
      <c r="AK24" s="139"/>
      <c r="AL24" s="139"/>
      <c r="AM24" s="112"/>
      <c r="AN24" s="112"/>
    </row>
    <row r="25" spans="1:46" ht="30" customHeight="1">
      <c r="A25" s="141">
        <v>12</v>
      </c>
      <c r="B25" s="923" t="str">
        <f>IF(基本情報入力シート!C50="","",基本情報入力シート!C50)</f>
        <v/>
      </c>
      <c r="C25" s="924"/>
      <c r="D25" s="924"/>
      <c r="E25" s="924"/>
      <c r="F25" s="924"/>
      <c r="G25" s="924"/>
      <c r="H25" s="924"/>
      <c r="I25" s="925"/>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45" t="str">
        <f>IF(基本情報入力シート!Y50="","",基本情報入力シート!Y50)</f>
        <v/>
      </c>
      <c r="O25" s="153"/>
      <c r="P25" s="94"/>
      <c r="Q25" s="926"/>
      <c r="R25" s="927"/>
      <c r="S25" s="142" t="str">
        <f>IFERROR(ROUNDDOWN(Q25*VLOOKUP(N25,【参考】数式用!$AR$2:$AW$50,MATCH(P25,【参考】数式用!$AT$4:$AW$4)+2,FALSE)*0.5, 0), "")</f>
        <v/>
      </c>
      <c r="T25" s="42"/>
      <c r="U25" s="144" t="str">
        <f>IFERROR(IF(AG25&lt;&gt;"",Q25*VLOOKUP(N25,【参考】数式用!$AG$2:$AL$50,MATCH(P25,【参考】数式用!$AI$4:$AL$4,0)+2,0), ""), "")</f>
        <v/>
      </c>
      <c r="V25" s="42"/>
      <c r="W25" s="928"/>
      <c r="X25" s="929"/>
      <c r="Y25" s="43"/>
      <c r="Z25" s="51"/>
      <c r="AA25" s="143" t="str">
        <f>IFERROR(IF(Y25="ー", "", ROUNDDOWN(Z25*VLOOKUP(N25,【参考】数式用!$AR$2:$AW$50,MATCH(Y25,【参考】数式用!$AT$4:$AW$4)+2,FALSE)*0.5, 0)), "")</f>
        <v/>
      </c>
      <c r="AB25" s="52"/>
      <c r="AC25" s="920" t="str">
        <f>IFERROR(IF(AG25&lt;&gt;"",Z25*VLOOKUP(N25,【参考】数式用!$AG$2:$AL$50,MATCH(Y25,【参考】数式用!$AI$4:$AL$4,0)+2,0), ""), "")</f>
        <v/>
      </c>
      <c r="AD25" s="920"/>
      <c r="AE25" s="423"/>
      <c r="AF25" s="56"/>
      <c r="AG25" s="438" t="str">
        <f>IFERROR(VLOOKUP(O25, 【参考】数式用!$AY$5:$AY$13, 1, FALSE), "")</f>
        <v/>
      </c>
      <c r="AH25" s="439" t="str">
        <f>IFERROR(VLOOKUP(N25, 【参考】数式用!$BA$2:$BB$50, 2, FALSE), "")</f>
        <v/>
      </c>
      <c r="AI25" s="440" t="str">
        <f t="shared" si="1"/>
        <v/>
      </c>
      <c r="AJ25" s="441" t="str">
        <f t="shared" si="0"/>
        <v/>
      </c>
      <c r="AK25" s="139"/>
      <c r="AL25" s="139"/>
      <c r="AM25" s="112"/>
      <c r="AN25" s="112"/>
    </row>
    <row r="26" spans="1:46" ht="30" customHeight="1">
      <c r="A26" s="141">
        <v>13</v>
      </c>
      <c r="B26" s="923" t="str">
        <f>IF(基本情報入力シート!C51="","",基本情報入力シート!C51)</f>
        <v/>
      </c>
      <c r="C26" s="924"/>
      <c r="D26" s="924"/>
      <c r="E26" s="924"/>
      <c r="F26" s="924"/>
      <c r="G26" s="924"/>
      <c r="H26" s="924"/>
      <c r="I26" s="925"/>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45" t="str">
        <f>IF(基本情報入力シート!Y51="","",基本情報入力シート!Y51)</f>
        <v/>
      </c>
      <c r="O26" s="153"/>
      <c r="P26" s="94"/>
      <c r="Q26" s="926"/>
      <c r="R26" s="927"/>
      <c r="S26" s="142" t="str">
        <f>IFERROR(ROUNDDOWN(Q26*VLOOKUP(N26,【参考】数式用!$AR$2:$AW$50,MATCH(P26,【参考】数式用!$AT$4:$AW$4)+2,FALSE)*0.5, 0), "")</f>
        <v/>
      </c>
      <c r="T26" s="49"/>
      <c r="U26" s="144" t="str">
        <f>IFERROR(IF(AG26&lt;&gt;"",Q26*VLOOKUP(N26,【参考】数式用!$AG$2:$AL$50,MATCH(P26,【参考】数式用!$AI$4:$AL$4,0)+2,0), ""), "")</f>
        <v/>
      </c>
      <c r="V26" s="42"/>
      <c r="W26" s="928"/>
      <c r="X26" s="929"/>
      <c r="Y26" s="43"/>
      <c r="Z26" s="51"/>
      <c r="AA26" s="143" t="str">
        <f>IFERROR(IF(Y26="ー", "", ROUNDDOWN(Z26*VLOOKUP(N26,【参考】数式用!$AR$2:$AW$50,MATCH(Y26,【参考】数式用!$AT$4:$AW$4)+2,FALSE)*0.5, 0)), "")</f>
        <v/>
      </c>
      <c r="AB26" s="52"/>
      <c r="AC26" s="920" t="str">
        <f>IFERROR(IF(AG26&lt;&gt;"",Z26*VLOOKUP(N26,【参考】数式用!$AG$2:$AL$50,MATCH(Y26,【参考】数式用!$AI$4:$AL$4,0)+2,0), ""), "")</f>
        <v/>
      </c>
      <c r="AD26" s="920"/>
      <c r="AE26" s="423"/>
      <c r="AF26" s="56"/>
      <c r="AG26" s="438" t="str">
        <f>IFERROR(VLOOKUP(O26, 【参考】数式用!$AY$5:$AY$13, 1, FALSE), "")</f>
        <v/>
      </c>
      <c r="AH26" s="439" t="str">
        <f>IFERROR(VLOOKUP(N26, 【参考】数式用!$BA$2:$BB$50, 2, FALSE), "")</f>
        <v/>
      </c>
      <c r="AI26" s="440" t="str">
        <f t="shared" si="1"/>
        <v/>
      </c>
      <c r="AJ26" s="441" t="str">
        <f t="shared" si="0"/>
        <v/>
      </c>
      <c r="AK26" s="139"/>
      <c r="AL26" s="139"/>
      <c r="AM26" s="112"/>
      <c r="AN26" s="112"/>
    </row>
    <row r="27" spans="1:46" ht="30" customHeight="1">
      <c r="A27" s="141">
        <v>14</v>
      </c>
      <c r="B27" s="923" t="str">
        <f>IF(基本情報入力シート!C52="","",基本情報入力シート!C52)</f>
        <v/>
      </c>
      <c r="C27" s="924"/>
      <c r="D27" s="924"/>
      <c r="E27" s="924"/>
      <c r="F27" s="924"/>
      <c r="G27" s="924"/>
      <c r="H27" s="924"/>
      <c r="I27" s="925"/>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45" t="str">
        <f>IF(基本情報入力シート!Y52="","",基本情報入力シート!Y52)</f>
        <v/>
      </c>
      <c r="O27" s="153"/>
      <c r="P27" s="48"/>
      <c r="Q27" s="926"/>
      <c r="R27" s="927"/>
      <c r="S27" s="142" t="str">
        <f>IFERROR(ROUNDDOWN(Q27*VLOOKUP(N27,【参考】数式用!$AR$2:$AW$50,MATCH(P27,【参考】数式用!$AT$4:$AW$4)+2,FALSE)*0.5, 0), "")</f>
        <v/>
      </c>
      <c r="T27" s="42"/>
      <c r="U27" s="144" t="str">
        <f>IFERROR(IF(AG27&lt;&gt;"",Q27*VLOOKUP(N27,【参考】数式用!$AG$2:$AL$50,MATCH(P27,【参考】数式用!$AI$4:$AL$4,0)+2,0), ""), "")</f>
        <v/>
      </c>
      <c r="V27" s="42"/>
      <c r="W27" s="928"/>
      <c r="X27" s="929"/>
      <c r="Y27" s="43"/>
      <c r="Z27" s="51"/>
      <c r="AA27" s="143" t="str">
        <f>IFERROR(IF(Y27="ー", "", ROUNDDOWN(Z27*VLOOKUP(N27,【参考】数式用!$AR$2:$AW$50,MATCH(Y27,【参考】数式用!$AT$4:$AW$4)+2,FALSE)*0.5, 0)), "")</f>
        <v/>
      </c>
      <c r="AB27" s="52"/>
      <c r="AC27" s="920" t="str">
        <f>IFERROR(IF(AG27&lt;&gt;"",Z27*VLOOKUP(N27,【参考】数式用!$AG$2:$AL$50,MATCH(Y27,【参考】数式用!$AI$4:$AL$4,0)+2,0), ""), "")</f>
        <v/>
      </c>
      <c r="AD27" s="920"/>
      <c r="AE27" s="423"/>
      <c r="AF27" s="56"/>
      <c r="AG27" s="438" t="str">
        <f>IFERROR(VLOOKUP(O27, 【参考】数式用!$AY$5:$AY$13, 1, FALSE), "")</f>
        <v/>
      </c>
      <c r="AH27" s="439" t="str">
        <f>IFERROR(VLOOKUP(N27, 【参考】数式用!$BA$2:$BB$50, 2, FALSE), "")</f>
        <v/>
      </c>
      <c r="AI27" s="440" t="str">
        <f t="shared" si="1"/>
        <v/>
      </c>
      <c r="AJ27" s="441" t="str">
        <f t="shared" si="0"/>
        <v/>
      </c>
      <c r="AK27" s="139"/>
      <c r="AL27" s="139"/>
      <c r="AM27" s="112"/>
      <c r="AN27" s="112"/>
    </row>
    <row r="28" spans="1:46" ht="30" customHeight="1">
      <c r="A28" s="141">
        <v>15</v>
      </c>
      <c r="B28" s="923" t="str">
        <f>IF(基本情報入力シート!C53="","",基本情報入力シート!C53)</f>
        <v/>
      </c>
      <c r="C28" s="924"/>
      <c r="D28" s="924"/>
      <c r="E28" s="924"/>
      <c r="F28" s="924"/>
      <c r="G28" s="924"/>
      <c r="H28" s="924"/>
      <c r="I28" s="925"/>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45" t="str">
        <f>IF(基本情報入力シート!Y53="","",基本情報入力シート!Y53)</f>
        <v/>
      </c>
      <c r="O28" s="153"/>
      <c r="P28" s="48"/>
      <c r="Q28" s="926"/>
      <c r="R28" s="927"/>
      <c r="S28" s="142" t="str">
        <f>IFERROR(ROUNDDOWN(Q28*VLOOKUP(N28,【参考】数式用!$AR$2:$AW$50,MATCH(P28,【参考】数式用!$AT$4:$AW$4)+2,FALSE)*0.5, 0), "")</f>
        <v/>
      </c>
      <c r="T28" s="42"/>
      <c r="U28" s="144" t="str">
        <f>IFERROR(IF(AG28&lt;&gt;"",Q28*VLOOKUP(N28,【参考】数式用!$AG$2:$AL$50,MATCH(P28,【参考】数式用!$AI$4:$AL$4,0)+2,0), ""), "")</f>
        <v/>
      </c>
      <c r="V28" s="42"/>
      <c r="W28" s="928"/>
      <c r="X28" s="929"/>
      <c r="Y28" s="43"/>
      <c r="Z28" s="51"/>
      <c r="AA28" s="143" t="str">
        <f>IFERROR(IF(Y28="ー", "", ROUNDDOWN(Z28*VLOOKUP(N28,【参考】数式用!$AR$2:$AW$50,MATCH(Y28,【参考】数式用!$AT$4:$AW$4)+2,FALSE)*0.5, 0)), "")</f>
        <v/>
      </c>
      <c r="AB28" s="52"/>
      <c r="AC28" s="920" t="str">
        <f>IFERROR(IF(AG28&lt;&gt;"",Z28*VLOOKUP(N28,【参考】数式用!$AG$2:$AL$50,MATCH(Y28,【参考】数式用!$AI$4:$AL$4,0)+2,0), ""), "")</f>
        <v/>
      </c>
      <c r="AD28" s="920"/>
      <c r="AE28" s="423"/>
      <c r="AF28" s="56"/>
      <c r="AG28" s="438" t="str">
        <f>IFERROR(VLOOKUP(O28, 【参考】数式用!$AY$5:$AY$13, 1, FALSE), "")</f>
        <v/>
      </c>
      <c r="AH28" s="439" t="str">
        <f>IFERROR(VLOOKUP(N28, 【参考】数式用!$BA$2:$BB$50, 2, FALSE), "")</f>
        <v/>
      </c>
      <c r="AI28" s="440" t="str">
        <f t="shared" si="1"/>
        <v/>
      </c>
      <c r="AJ28" s="441" t="str">
        <f t="shared" si="0"/>
        <v/>
      </c>
      <c r="AK28" s="139"/>
      <c r="AL28" s="139"/>
      <c r="AM28" s="112"/>
      <c r="AN28" s="112"/>
    </row>
    <row r="29" spans="1:46" ht="30" customHeight="1">
      <c r="A29" s="141">
        <v>16</v>
      </c>
      <c r="B29" s="923" t="str">
        <f>IF(基本情報入力シート!C54="","",基本情報入力シート!C54)</f>
        <v/>
      </c>
      <c r="C29" s="924"/>
      <c r="D29" s="924"/>
      <c r="E29" s="924"/>
      <c r="F29" s="924"/>
      <c r="G29" s="924"/>
      <c r="H29" s="924"/>
      <c r="I29" s="925"/>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45" t="str">
        <f>IF(基本情報入力シート!Y54="","",基本情報入力シート!Y54)</f>
        <v/>
      </c>
      <c r="O29" s="153"/>
      <c r="P29" s="94"/>
      <c r="Q29" s="926"/>
      <c r="R29" s="927"/>
      <c r="S29" s="142" t="str">
        <f>IFERROR(ROUNDDOWN(Q29*VLOOKUP(N29,【参考】数式用!$AR$2:$AW$50,MATCH(P29,【参考】数式用!$AT$4:$AW$4)+2,FALSE)*0.5, 0), "")</f>
        <v/>
      </c>
      <c r="T29" s="49"/>
      <c r="U29" s="144" t="str">
        <f>IFERROR(IF(AG29&lt;&gt;"",Q29*VLOOKUP(N29,【参考】数式用!$AG$2:$AL$50,MATCH(P29,【参考】数式用!$AI$4:$AL$4,0)+2,0), ""), "")</f>
        <v/>
      </c>
      <c r="V29" s="42"/>
      <c r="W29" s="928"/>
      <c r="X29" s="929"/>
      <c r="Y29" s="43"/>
      <c r="Z29" s="51"/>
      <c r="AA29" s="143" t="str">
        <f>IFERROR(IF(Y29="ー", "", ROUNDDOWN(Z29*VLOOKUP(N29,【参考】数式用!$AR$2:$AW$50,MATCH(Y29,【参考】数式用!$AT$4:$AW$4)+2,FALSE)*0.5, 0)), "")</f>
        <v/>
      </c>
      <c r="AB29" s="52"/>
      <c r="AC29" s="920" t="str">
        <f>IFERROR(IF(AG29&lt;&gt;"",Z29*VLOOKUP(N29,【参考】数式用!$AG$2:$AL$50,MATCH(Y29,【参考】数式用!$AI$4:$AL$4,0)+2,0), ""), "")</f>
        <v/>
      </c>
      <c r="AD29" s="920"/>
      <c r="AE29" s="423"/>
      <c r="AF29" s="56"/>
      <c r="AG29" s="438" t="str">
        <f>IFERROR(VLOOKUP(O29, 【参考】数式用!$AY$5:$AY$13, 1, FALSE), "")</f>
        <v/>
      </c>
      <c r="AH29" s="439" t="str">
        <f>IFERROR(VLOOKUP(N29, 【参考】数式用!$BA$2:$BB$50, 2, FALSE), "")</f>
        <v/>
      </c>
      <c r="AI29" s="440" t="str">
        <f t="shared" si="1"/>
        <v/>
      </c>
      <c r="AJ29" s="441" t="str">
        <f t="shared" si="0"/>
        <v/>
      </c>
      <c r="AK29" s="139"/>
      <c r="AL29" s="139"/>
      <c r="AM29" s="112"/>
      <c r="AN29" s="112"/>
    </row>
    <row r="30" spans="1:46" s="111" customFormat="1" ht="30" customHeight="1">
      <c r="A30" s="141">
        <v>17</v>
      </c>
      <c r="B30" s="923" t="str">
        <f>IF(基本情報入力シート!C55="","",基本情報入力シート!C55)</f>
        <v/>
      </c>
      <c r="C30" s="924"/>
      <c r="D30" s="924"/>
      <c r="E30" s="924"/>
      <c r="F30" s="924"/>
      <c r="G30" s="924"/>
      <c r="H30" s="924"/>
      <c r="I30" s="925"/>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45" t="str">
        <f>IF(基本情報入力シート!Y55="","",基本情報入力シート!Y55)</f>
        <v/>
      </c>
      <c r="O30" s="153"/>
      <c r="P30" s="48"/>
      <c r="Q30" s="926"/>
      <c r="R30" s="927"/>
      <c r="S30" s="142" t="str">
        <f>IFERROR(ROUNDDOWN(Q30*VLOOKUP(N30,【参考】数式用!$AR$2:$AW$50,MATCH(P30,【参考】数式用!$AT$4:$AW$4)+2,FALSE)*0.5, 0), "")</f>
        <v/>
      </c>
      <c r="T30" s="42"/>
      <c r="U30" s="144" t="str">
        <f>IFERROR(IF(AG30&lt;&gt;"",Q30*VLOOKUP(N30,【参考】数式用!$AG$2:$AL$50,MATCH(P30,【参考】数式用!$AI$4:$AL$4,0)+2,0), ""), "")</f>
        <v/>
      </c>
      <c r="V30" s="42"/>
      <c r="W30" s="928"/>
      <c r="X30" s="929"/>
      <c r="Y30" s="43"/>
      <c r="Z30" s="51"/>
      <c r="AA30" s="143" t="str">
        <f>IFERROR(IF(Y30="ー", "", ROUNDDOWN(Z30*VLOOKUP(N30,【参考】数式用!$AR$2:$AW$50,MATCH(Y30,【参考】数式用!$AT$4:$AW$4)+2,FALSE)*0.5, 0)), "")</f>
        <v/>
      </c>
      <c r="AB30" s="52"/>
      <c r="AC30" s="920" t="str">
        <f>IFERROR(IF(AG30&lt;&gt;"",Z30*VLOOKUP(N30,【参考】数式用!$AG$2:$AL$50,MATCH(Y30,【参考】数式用!$AI$4:$AL$4,0)+2,0), ""), "")</f>
        <v/>
      </c>
      <c r="AD30" s="920"/>
      <c r="AE30" s="423"/>
      <c r="AF30" s="56"/>
      <c r="AG30" s="438" t="str">
        <f>IFERROR(VLOOKUP(O30, 【参考】数式用!$AY$5:$AY$13, 1, FALSE), "")</f>
        <v/>
      </c>
      <c r="AH30" s="439" t="str">
        <f>IFERROR(VLOOKUP(N30, 【参考】数式用!$BA$2:$BB$50, 2, FALSE), "")</f>
        <v/>
      </c>
      <c r="AI30" s="440" t="str">
        <f t="shared" si="1"/>
        <v/>
      </c>
      <c r="AJ30" s="441" t="str">
        <f t="shared" si="0"/>
        <v/>
      </c>
      <c r="AK30" s="139"/>
      <c r="AL30" s="139"/>
      <c r="AM30" s="112"/>
      <c r="AN30" s="112"/>
      <c r="AO30" s="112"/>
      <c r="AP30" s="112"/>
      <c r="AQ30" s="112"/>
      <c r="AR30" s="112"/>
      <c r="AS30" s="112"/>
      <c r="AT30" s="112"/>
    </row>
    <row r="31" spans="1:46" s="111" customFormat="1" ht="30" customHeight="1">
      <c r="A31" s="141">
        <v>18</v>
      </c>
      <c r="B31" s="923" t="str">
        <f>IF(基本情報入力シート!C56="","",基本情報入力シート!C56)</f>
        <v/>
      </c>
      <c r="C31" s="924"/>
      <c r="D31" s="924"/>
      <c r="E31" s="924"/>
      <c r="F31" s="924"/>
      <c r="G31" s="924"/>
      <c r="H31" s="924"/>
      <c r="I31" s="925"/>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45" t="str">
        <f>IF(基本情報入力シート!Y56="","",基本情報入力シート!Y56)</f>
        <v/>
      </c>
      <c r="O31" s="153"/>
      <c r="P31" s="48"/>
      <c r="Q31" s="926"/>
      <c r="R31" s="927"/>
      <c r="S31" s="142" t="str">
        <f>IFERROR(ROUNDDOWN(Q31*VLOOKUP(N31,【参考】数式用!$AR$2:$AW$50,MATCH(P31,【参考】数式用!$AT$4:$AW$4)+2,FALSE)*0.5, 0), "")</f>
        <v/>
      </c>
      <c r="T31" s="42"/>
      <c r="U31" s="144" t="str">
        <f>IFERROR(IF(AG31&lt;&gt;"",Q31*VLOOKUP(N31,【参考】数式用!$AG$2:$AL$50,MATCH(P31,【参考】数式用!$AI$4:$AL$4,0)+2,0), ""), "")</f>
        <v/>
      </c>
      <c r="V31" s="42"/>
      <c r="W31" s="928"/>
      <c r="X31" s="929"/>
      <c r="Y31" s="43"/>
      <c r="Z31" s="51"/>
      <c r="AA31" s="143" t="str">
        <f>IFERROR(IF(Y31="ー", "", ROUNDDOWN(Z31*VLOOKUP(N31,【参考】数式用!$AR$2:$AW$50,MATCH(Y31,【参考】数式用!$AT$4:$AW$4)+2,FALSE)*0.5, 0)), "")</f>
        <v/>
      </c>
      <c r="AB31" s="52"/>
      <c r="AC31" s="920" t="str">
        <f>IFERROR(IF(AG31&lt;&gt;"",Z31*VLOOKUP(N31,【参考】数式用!$AG$2:$AL$50,MATCH(Y31,【参考】数式用!$AI$4:$AL$4,0)+2,0), ""), "")</f>
        <v/>
      </c>
      <c r="AD31" s="920"/>
      <c r="AE31" s="423"/>
      <c r="AF31" s="56"/>
      <c r="AG31" s="438" t="str">
        <f>IFERROR(VLOOKUP(O31, 【参考】数式用!$AY$5:$AY$13, 1, FALSE), "")</f>
        <v/>
      </c>
      <c r="AH31" s="439" t="str">
        <f>IFERROR(VLOOKUP(N31, 【参考】数式用!$BA$2:$BB$50, 2, FALSE), "")</f>
        <v/>
      </c>
      <c r="AI31" s="440" t="str">
        <f t="shared" si="1"/>
        <v/>
      </c>
      <c r="AJ31" s="441" t="str">
        <f t="shared" si="0"/>
        <v/>
      </c>
      <c r="AK31" s="139"/>
      <c r="AL31" s="139"/>
      <c r="AM31" s="112"/>
      <c r="AN31" s="112"/>
      <c r="AO31" s="112"/>
      <c r="AP31" s="112"/>
      <c r="AQ31" s="112"/>
      <c r="AR31" s="112"/>
      <c r="AS31" s="112"/>
      <c r="AT31" s="112"/>
    </row>
    <row r="32" spans="1:46" s="111" customFormat="1" ht="30" customHeight="1">
      <c r="A32" s="141">
        <v>19</v>
      </c>
      <c r="B32" s="923" t="str">
        <f>IF(基本情報入力シート!C57="","",基本情報入力シート!C57)</f>
        <v/>
      </c>
      <c r="C32" s="924"/>
      <c r="D32" s="924"/>
      <c r="E32" s="924"/>
      <c r="F32" s="924"/>
      <c r="G32" s="924"/>
      <c r="H32" s="924"/>
      <c r="I32" s="925"/>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45" t="str">
        <f>IF(基本情報入力シート!Y57="","",基本情報入力シート!Y57)</f>
        <v/>
      </c>
      <c r="O32" s="153"/>
      <c r="P32" s="94"/>
      <c r="Q32" s="926"/>
      <c r="R32" s="927"/>
      <c r="S32" s="142" t="str">
        <f>IFERROR(ROUNDDOWN(Q32*VLOOKUP(N32,【参考】数式用!$AR$2:$AW$50,MATCH(P32,【参考】数式用!$AT$4:$AW$4)+2,FALSE)*0.5, 0), "")</f>
        <v/>
      </c>
      <c r="T32" s="49"/>
      <c r="U32" s="144" t="str">
        <f>IFERROR(IF(AG32&lt;&gt;"",Q32*VLOOKUP(N32,【参考】数式用!$AG$2:$AL$50,MATCH(P32,【参考】数式用!$AI$4:$AL$4,0)+2,0), ""), "")</f>
        <v/>
      </c>
      <c r="V32" s="42"/>
      <c r="W32" s="928"/>
      <c r="X32" s="929"/>
      <c r="Y32" s="43"/>
      <c r="Z32" s="51"/>
      <c r="AA32" s="143" t="str">
        <f>IFERROR(IF(Y32="ー", "", ROUNDDOWN(Z32*VLOOKUP(N32,【参考】数式用!$AR$2:$AW$50,MATCH(Y32,【参考】数式用!$AT$4:$AW$4)+2,FALSE)*0.5, 0)), "")</f>
        <v/>
      </c>
      <c r="AB32" s="52"/>
      <c r="AC32" s="920" t="str">
        <f>IFERROR(IF(AG32&lt;&gt;"",Z32*VLOOKUP(N32,【参考】数式用!$AG$2:$AL$50,MATCH(Y32,【参考】数式用!$AI$4:$AL$4,0)+2,0), ""), "")</f>
        <v/>
      </c>
      <c r="AD32" s="920"/>
      <c r="AE32" s="423"/>
      <c r="AF32" s="56"/>
      <c r="AG32" s="438" t="str">
        <f>IFERROR(VLOOKUP(O32, 【参考】数式用!$AY$5:$AY$13, 1, FALSE), "")</f>
        <v/>
      </c>
      <c r="AH32" s="439" t="str">
        <f>IFERROR(VLOOKUP(N32, 【参考】数式用!$BA$2:$BB$50, 2, FALSE), "")</f>
        <v/>
      </c>
      <c r="AI32" s="440" t="str">
        <f t="shared" si="1"/>
        <v/>
      </c>
      <c r="AJ32" s="441" t="str">
        <f t="shared" si="0"/>
        <v/>
      </c>
      <c r="AK32" s="139"/>
      <c r="AL32" s="139"/>
      <c r="AM32" s="112"/>
      <c r="AN32" s="112"/>
      <c r="AO32" s="112"/>
      <c r="AP32" s="112"/>
      <c r="AQ32" s="112"/>
      <c r="AR32" s="112"/>
      <c r="AS32" s="112"/>
      <c r="AT32" s="112"/>
    </row>
    <row r="33" spans="1:46" s="111" customFormat="1" ht="30" customHeight="1">
      <c r="A33" s="141">
        <v>20</v>
      </c>
      <c r="B33" s="923" t="str">
        <f>IF(基本情報入力シート!C58="","",基本情報入力シート!C58)</f>
        <v/>
      </c>
      <c r="C33" s="924"/>
      <c r="D33" s="924"/>
      <c r="E33" s="924"/>
      <c r="F33" s="924"/>
      <c r="G33" s="924"/>
      <c r="H33" s="924"/>
      <c r="I33" s="925"/>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45" t="str">
        <f>IF(基本情報入力シート!Y58="","",基本情報入力シート!Y58)</f>
        <v/>
      </c>
      <c r="O33" s="153"/>
      <c r="P33" s="94"/>
      <c r="Q33" s="926"/>
      <c r="R33" s="927"/>
      <c r="S33" s="142" t="str">
        <f>IFERROR(ROUNDDOWN(Q33*VLOOKUP(N33,【参考】数式用!$AR$2:$AW$50,MATCH(P33,【参考】数式用!$AT$4:$AW$4)+2,FALSE)*0.5, 0), "")</f>
        <v/>
      </c>
      <c r="T33" s="42"/>
      <c r="U33" s="144" t="str">
        <f>IFERROR(IF(AG33&lt;&gt;"",Q33*VLOOKUP(N33,【参考】数式用!$AG$2:$AL$50,MATCH(P33,【参考】数式用!$AI$4:$AL$4,0)+2,0), ""), "")</f>
        <v/>
      </c>
      <c r="V33" s="42"/>
      <c r="W33" s="928"/>
      <c r="X33" s="929"/>
      <c r="Y33" s="43"/>
      <c r="Z33" s="51"/>
      <c r="AA33" s="143" t="str">
        <f>IFERROR(IF(Y33="ー", "", ROUNDDOWN(Z33*VLOOKUP(N33,【参考】数式用!$AR$2:$AW$50,MATCH(Y33,【参考】数式用!$AT$4:$AW$4)+2,FALSE)*0.5, 0)), "")</f>
        <v/>
      </c>
      <c r="AB33" s="52"/>
      <c r="AC33" s="920" t="str">
        <f>IFERROR(IF(AG33&lt;&gt;"",Z33*VLOOKUP(N33,【参考】数式用!$AG$2:$AL$50,MATCH(Y33,【参考】数式用!$AI$4:$AL$4,0)+2,0), ""), "")</f>
        <v/>
      </c>
      <c r="AD33" s="920"/>
      <c r="AE33" s="423"/>
      <c r="AF33" s="56"/>
      <c r="AG33" s="438" t="str">
        <f>IFERROR(VLOOKUP(O33, 【参考】数式用!$AY$5:$AY$13, 1, FALSE), "")</f>
        <v/>
      </c>
      <c r="AH33" s="439" t="str">
        <f>IFERROR(VLOOKUP(N33, 【参考】数式用!$BA$2:$BB$50, 2, FALSE), "")</f>
        <v/>
      </c>
      <c r="AI33" s="440" t="str">
        <f t="shared" si="1"/>
        <v/>
      </c>
      <c r="AJ33" s="441" t="str">
        <f t="shared" si="0"/>
        <v/>
      </c>
      <c r="AK33" s="139"/>
      <c r="AL33" s="139"/>
      <c r="AM33" s="112"/>
      <c r="AN33" s="112"/>
      <c r="AO33" s="112"/>
      <c r="AP33" s="112"/>
      <c r="AQ33" s="112"/>
      <c r="AR33" s="112"/>
      <c r="AS33" s="112"/>
      <c r="AT33" s="112"/>
    </row>
    <row r="34" spans="1:46" s="111" customFormat="1" ht="30" customHeight="1">
      <c r="A34" s="141">
        <v>21</v>
      </c>
      <c r="B34" s="923" t="str">
        <f>IF(基本情報入力シート!C59="","",基本情報入力シート!C59)</f>
        <v/>
      </c>
      <c r="C34" s="924"/>
      <c r="D34" s="924"/>
      <c r="E34" s="924"/>
      <c r="F34" s="924"/>
      <c r="G34" s="924"/>
      <c r="H34" s="924"/>
      <c r="I34" s="925"/>
      <c r="J34" s="418" t="str">
        <f>IF(基本情報入力シート!M59="","",基本情報入力シート!M59)</f>
        <v/>
      </c>
      <c r="K34" s="419" t="str">
        <f>IF(基本情報入力シート!R59="","",基本情報入力シート!R59)</f>
        <v/>
      </c>
      <c r="L34" s="419" t="str">
        <f>IF(基本情報入力シート!W59="","",基本情報入力シート!W59)</f>
        <v/>
      </c>
      <c r="M34" s="418" t="str">
        <f>IF(基本情報入力シート!X59="","",基本情報入力シート!X59)</f>
        <v/>
      </c>
      <c r="N34" s="145" t="str">
        <f>IF(基本情報入力シート!Y59="","",基本情報入力シート!Y59)</f>
        <v/>
      </c>
      <c r="O34" s="153"/>
      <c r="P34" s="48"/>
      <c r="Q34" s="926"/>
      <c r="R34" s="927"/>
      <c r="S34" s="142" t="str">
        <f>IFERROR(ROUNDDOWN(Q34*VLOOKUP(N34,【参考】数式用!$AR$2:$AW$50,MATCH(P34,【参考】数式用!$AT$4:$AW$4)+2,FALSE)*0.5, 0), "")</f>
        <v/>
      </c>
      <c r="T34" s="42"/>
      <c r="U34" s="144" t="str">
        <f>IFERROR(IF(AG34&lt;&gt;"",Q34*VLOOKUP(N34,【参考】数式用!$AG$2:$AL$50,MATCH(P34,【参考】数式用!$AI$4:$AL$4,0)+2,0), ""), "")</f>
        <v/>
      </c>
      <c r="V34" s="42"/>
      <c r="W34" s="928"/>
      <c r="X34" s="929"/>
      <c r="Y34" s="43"/>
      <c r="Z34" s="51"/>
      <c r="AA34" s="143" t="str">
        <f>IFERROR(IF(Y34="ー", "", ROUNDDOWN(Z34*VLOOKUP(N34,【参考】数式用!$AR$2:$AW$50,MATCH(Y34,【参考】数式用!$AT$4:$AW$4)+2,FALSE)*0.5, 0)), "")</f>
        <v/>
      </c>
      <c r="AB34" s="52"/>
      <c r="AC34" s="920" t="str">
        <f>IFERROR(IF(AG34&lt;&gt;"",Z34*VLOOKUP(N34,【参考】数式用!$AG$2:$AL$50,MATCH(Y34,【参考】数式用!$AI$4:$AL$4,0)+2,0), ""), "")</f>
        <v/>
      </c>
      <c r="AD34" s="920"/>
      <c r="AE34" s="423"/>
      <c r="AF34" s="56"/>
      <c r="AG34" s="438" t="str">
        <f>IFERROR(VLOOKUP(O34, 【参考】数式用!$AY$5:$AY$13, 1, FALSE), "")</f>
        <v/>
      </c>
      <c r="AH34" s="439" t="str">
        <f>IFERROR(VLOOKUP(N34, 【参考】数式用!$BA$2:$BB$50, 2, FALSE), "")</f>
        <v/>
      </c>
      <c r="AI34" s="440" t="str">
        <f t="shared" si="1"/>
        <v/>
      </c>
      <c r="AJ34" s="441" t="str">
        <f t="shared" si="0"/>
        <v/>
      </c>
      <c r="AK34" s="139"/>
      <c r="AL34" s="139"/>
      <c r="AM34" s="112"/>
      <c r="AN34" s="112"/>
      <c r="AO34" s="112"/>
      <c r="AP34" s="112"/>
      <c r="AQ34" s="112"/>
      <c r="AR34" s="112"/>
      <c r="AS34" s="112"/>
      <c r="AT34" s="112"/>
    </row>
    <row r="35" spans="1:46" s="111" customFormat="1" ht="30" customHeight="1">
      <c r="A35" s="141">
        <v>22</v>
      </c>
      <c r="B35" s="923" t="str">
        <f>IF(基本情報入力シート!C60="","",基本情報入力シート!C60)</f>
        <v/>
      </c>
      <c r="C35" s="924"/>
      <c r="D35" s="924"/>
      <c r="E35" s="924"/>
      <c r="F35" s="924"/>
      <c r="G35" s="924"/>
      <c r="H35" s="924"/>
      <c r="I35" s="925"/>
      <c r="J35" s="418" t="str">
        <f>IF(基本情報入力シート!M60="","",基本情報入力シート!M60)</f>
        <v/>
      </c>
      <c r="K35" s="419" t="str">
        <f>IF(基本情報入力シート!R60="","",基本情報入力シート!R60)</f>
        <v/>
      </c>
      <c r="L35" s="419" t="str">
        <f>IF(基本情報入力シート!W60="","",基本情報入力シート!W60)</f>
        <v/>
      </c>
      <c r="M35" s="418" t="str">
        <f>IF(基本情報入力シート!X60="","",基本情報入力シート!X60)</f>
        <v/>
      </c>
      <c r="N35" s="145" t="str">
        <f>IF(基本情報入力シート!Y60="","",基本情報入力シート!Y60)</f>
        <v/>
      </c>
      <c r="O35" s="153"/>
      <c r="P35" s="48"/>
      <c r="Q35" s="926"/>
      <c r="R35" s="927"/>
      <c r="S35" s="142" t="str">
        <f>IFERROR(ROUNDDOWN(Q35*VLOOKUP(N35,【参考】数式用!$AR$2:$AW$50,MATCH(P35,【参考】数式用!$AT$4:$AW$4)+2,FALSE)*0.5, 0), "")</f>
        <v/>
      </c>
      <c r="T35" s="49"/>
      <c r="U35" s="144" t="str">
        <f>IFERROR(IF(AG35&lt;&gt;"",Q35*VLOOKUP(N35,【参考】数式用!$AG$2:$AL$50,MATCH(P35,【参考】数式用!$AI$4:$AL$4,0)+2,0), ""), "")</f>
        <v/>
      </c>
      <c r="V35" s="42"/>
      <c r="W35" s="928"/>
      <c r="X35" s="929"/>
      <c r="Y35" s="43"/>
      <c r="Z35" s="51"/>
      <c r="AA35" s="143" t="str">
        <f>IFERROR(IF(Y35="ー", "", ROUNDDOWN(Z35*VLOOKUP(N35,【参考】数式用!$AR$2:$AW$50,MATCH(Y35,【参考】数式用!$AT$4:$AW$4)+2,FALSE)*0.5, 0)), "")</f>
        <v/>
      </c>
      <c r="AB35" s="52"/>
      <c r="AC35" s="920" t="str">
        <f>IFERROR(IF(AG35&lt;&gt;"",Z35*VLOOKUP(N35,【参考】数式用!$AG$2:$AL$50,MATCH(Y35,【参考】数式用!$AI$4:$AL$4,0)+2,0), ""), "")</f>
        <v/>
      </c>
      <c r="AD35" s="920"/>
      <c r="AE35" s="423"/>
      <c r="AF35" s="56"/>
      <c r="AG35" s="438" t="str">
        <f>IFERROR(VLOOKUP(O35, 【参考】数式用!$AY$5:$AY$13, 1, FALSE), "")</f>
        <v/>
      </c>
      <c r="AH35" s="439" t="str">
        <f>IFERROR(VLOOKUP(N35, 【参考】数式用!$BA$2:$BB$50, 2, FALSE), "")</f>
        <v/>
      </c>
      <c r="AI35" s="440" t="str">
        <f t="shared" si="1"/>
        <v/>
      </c>
      <c r="AJ35" s="441" t="str">
        <f t="shared" si="0"/>
        <v/>
      </c>
      <c r="AK35" s="139"/>
      <c r="AL35" s="139"/>
      <c r="AM35" s="112"/>
      <c r="AN35" s="112"/>
      <c r="AO35" s="112"/>
      <c r="AP35" s="112"/>
      <c r="AQ35" s="112"/>
      <c r="AR35" s="112"/>
      <c r="AS35" s="112"/>
      <c r="AT35" s="112"/>
    </row>
    <row r="36" spans="1:46" s="111" customFormat="1" ht="30" customHeight="1">
      <c r="A36" s="141">
        <v>23</v>
      </c>
      <c r="B36" s="923" t="str">
        <f>IF(基本情報入力シート!C61="","",基本情報入力シート!C61)</f>
        <v/>
      </c>
      <c r="C36" s="924"/>
      <c r="D36" s="924"/>
      <c r="E36" s="924"/>
      <c r="F36" s="924"/>
      <c r="G36" s="924"/>
      <c r="H36" s="924"/>
      <c r="I36" s="925"/>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45" t="str">
        <f>IF(基本情報入力シート!Y61="","",基本情報入力シート!Y61)</f>
        <v/>
      </c>
      <c r="O36" s="153"/>
      <c r="P36" s="94"/>
      <c r="Q36" s="926"/>
      <c r="R36" s="927"/>
      <c r="S36" s="142" t="str">
        <f>IFERROR(ROUNDDOWN(Q36*VLOOKUP(N36,【参考】数式用!$AR$2:$AW$50,MATCH(P36,【参考】数式用!$AT$4:$AW$4)+2,FALSE)*0.5, 0), "")</f>
        <v/>
      </c>
      <c r="T36" s="42"/>
      <c r="U36" s="144" t="str">
        <f>IFERROR(IF(AG36&lt;&gt;"",Q36*VLOOKUP(N36,【参考】数式用!$AG$2:$AL$50,MATCH(P36,【参考】数式用!$AI$4:$AL$4,0)+2,0), ""), "")</f>
        <v/>
      </c>
      <c r="V36" s="42"/>
      <c r="W36" s="928"/>
      <c r="X36" s="929"/>
      <c r="Y36" s="43"/>
      <c r="Z36" s="51"/>
      <c r="AA36" s="143" t="str">
        <f>IFERROR(IF(Y36="ー", "", ROUNDDOWN(Z36*VLOOKUP(N36,【参考】数式用!$AR$2:$AW$50,MATCH(Y36,【参考】数式用!$AT$4:$AW$4)+2,FALSE)*0.5, 0)), "")</f>
        <v/>
      </c>
      <c r="AB36" s="52"/>
      <c r="AC36" s="920" t="str">
        <f>IFERROR(IF(AG36&lt;&gt;"",Z36*VLOOKUP(N36,【参考】数式用!$AG$2:$AL$50,MATCH(Y36,【参考】数式用!$AI$4:$AL$4,0)+2,0), ""), "")</f>
        <v/>
      </c>
      <c r="AD36" s="920"/>
      <c r="AE36" s="423"/>
      <c r="AF36" s="56"/>
      <c r="AG36" s="438" t="str">
        <f>IFERROR(VLOOKUP(O36, 【参考】数式用!$AY$5:$AY$13, 1, FALSE), "")</f>
        <v/>
      </c>
      <c r="AH36" s="439" t="str">
        <f>IFERROR(VLOOKUP(N36, 【参考】数式用!$BA$2:$BB$50, 2, FALSE), "")</f>
        <v/>
      </c>
      <c r="AI36" s="440" t="str">
        <f t="shared" si="1"/>
        <v/>
      </c>
      <c r="AJ36" s="441" t="str">
        <f t="shared" si="0"/>
        <v/>
      </c>
      <c r="AK36" s="139"/>
      <c r="AL36" s="139"/>
      <c r="AM36" s="112"/>
      <c r="AN36" s="112"/>
      <c r="AO36" s="112"/>
      <c r="AP36" s="112"/>
      <c r="AQ36" s="112"/>
      <c r="AR36" s="112"/>
      <c r="AS36" s="112"/>
      <c r="AT36" s="112"/>
    </row>
    <row r="37" spans="1:46" s="111" customFormat="1" ht="30" customHeight="1">
      <c r="A37" s="141">
        <v>24</v>
      </c>
      <c r="B37" s="923" t="str">
        <f>IF(基本情報入力シート!C62="","",基本情報入力シート!C62)</f>
        <v/>
      </c>
      <c r="C37" s="924"/>
      <c r="D37" s="924"/>
      <c r="E37" s="924"/>
      <c r="F37" s="924"/>
      <c r="G37" s="924"/>
      <c r="H37" s="924"/>
      <c r="I37" s="925"/>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45" t="str">
        <f>IF(基本情報入力シート!Y62="","",基本情報入力シート!Y62)</f>
        <v/>
      </c>
      <c r="O37" s="153"/>
      <c r="P37" s="48"/>
      <c r="Q37" s="926"/>
      <c r="R37" s="927"/>
      <c r="S37" s="142" t="str">
        <f>IFERROR(ROUNDDOWN(Q37*VLOOKUP(N37,【参考】数式用!$AR$2:$AW$50,MATCH(P37,【参考】数式用!$AT$4:$AW$4)+2,FALSE)*0.5, 0), "")</f>
        <v/>
      </c>
      <c r="T37" s="42"/>
      <c r="U37" s="144" t="str">
        <f>IFERROR(IF(AG37&lt;&gt;"",Q37*VLOOKUP(N37,【参考】数式用!$AG$2:$AL$50,MATCH(P37,【参考】数式用!$AI$4:$AL$4,0)+2,0), ""), "")</f>
        <v/>
      </c>
      <c r="V37" s="42"/>
      <c r="W37" s="928"/>
      <c r="X37" s="929"/>
      <c r="Y37" s="43"/>
      <c r="Z37" s="51"/>
      <c r="AA37" s="143" t="str">
        <f>IFERROR(IF(Y37="ー", "", ROUNDDOWN(Z37*VLOOKUP(N37,【参考】数式用!$AR$2:$AW$50,MATCH(Y37,【参考】数式用!$AT$4:$AW$4)+2,FALSE)*0.5, 0)), "")</f>
        <v/>
      </c>
      <c r="AB37" s="52"/>
      <c r="AC37" s="920" t="str">
        <f>IFERROR(IF(AG37&lt;&gt;"",Z37*VLOOKUP(N37,【参考】数式用!$AG$2:$AL$50,MATCH(Y37,【参考】数式用!$AI$4:$AL$4,0)+2,0), ""), "")</f>
        <v/>
      </c>
      <c r="AD37" s="920"/>
      <c r="AE37" s="423"/>
      <c r="AF37" s="56"/>
      <c r="AG37" s="438" t="str">
        <f>IFERROR(VLOOKUP(O37, 【参考】数式用!$AY$5:$AY$13, 1, FALSE), "")</f>
        <v/>
      </c>
      <c r="AH37" s="439" t="str">
        <f>IFERROR(VLOOKUP(N37, 【参考】数式用!$BA$2:$BB$50, 2, FALSE), "")</f>
        <v/>
      </c>
      <c r="AI37" s="440" t="str">
        <f t="shared" si="1"/>
        <v/>
      </c>
      <c r="AJ37" s="441" t="str">
        <f t="shared" si="0"/>
        <v/>
      </c>
      <c r="AK37" s="139"/>
      <c r="AL37" s="139"/>
      <c r="AM37" s="112"/>
      <c r="AN37" s="112"/>
      <c r="AO37" s="112"/>
      <c r="AP37" s="112"/>
      <c r="AQ37" s="112"/>
      <c r="AR37" s="112"/>
      <c r="AS37" s="112"/>
      <c r="AT37" s="112"/>
    </row>
    <row r="38" spans="1:46" s="111" customFormat="1" ht="30" customHeight="1">
      <c r="A38" s="141">
        <v>25</v>
      </c>
      <c r="B38" s="923" t="str">
        <f>IF(基本情報入力シート!C63="","",基本情報入力シート!C63)</f>
        <v/>
      </c>
      <c r="C38" s="924"/>
      <c r="D38" s="924"/>
      <c r="E38" s="924"/>
      <c r="F38" s="924"/>
      <c r="G38" s="924"/>
      <c r="H38" s="924"/>
      <c r="I38" s="925"/>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45" t="str">
        <f>IF(基本情報入力シート!Y63="","",基本情報入力シート!Y63)</f>
        <v/>
      </c>
      <c r="O38" s="153"/>
      <c r="P38" s="48"/>
      <c r="Q38" s="926"/>
      <c r="R38" s="927"/>
      <c r="S38" s="142" t="str">
        <f>IFERROR(ROUNDDOWN(Q38*VLOOKUP(N38,【参考】数式用!$AR$2:$AW$50,MATCH(P38,【参考】数式用!$AT$4:$AW$4)+2,FALSE)*0.5, 0), "")</f>
        <v/>
      </c>
      <c r="T38" s="49"/>
      <c r="U38" s="144" t="str">
        <f>IFERROR(IF(AG38&lt;&gt;"",Q38*VLOOKUP(N38,【参考】数式用!$AG$2:$AL$50,MATCH(P38,【参考】数式用!$AI$4:$AL$4,0)+2,0), ""), "")</f>
        <v/>
      </c>
      <c r="V38" s="42"/>
      <c r="W38" s="928"/>
      <c r="X38" s="929"/>
      <c r="Y38" s="43"/>
      <c r="Z38" s="51"/>
      <c r="AA38" s="143" t="str">
        <f>IFERROR(IF(Y38="ー", "", ROUNDDOWN(Z38*VLOOKUP(N38,【参考】数式用!$AR$2:$AW$50,MATCH(Y38,【参考】数式用!$AT$4:$AW$4)+2,FALSE)*0.5, 0)), "")</f>
        <v/>
      </c>
      <c r="AB38" s="52"/>
      <c r="AC38" s="920" t="str">
        <f>IFERROR(IF(AG38&lt;&gt;"",Z38*VLOOKUP(N38,【参考】数式用!$AG$2:$AL$50,MATCH(Y38,【参考】数式用!$AI$4:$AL$4,0)+2,0), ""), "")</f>
        <v/>
      </c>
      <c r="AD38" s="920"/>
      <c r="AE38" s="423"/>
      <c r="AF38" s="56"/>
      <c r="AG38" s="438" t="str">
        <f>IFERROR(VLOOKUP(O38, 【参考】数式用!$AY$5:$AY$13, 1, FALSE), "")</f>
        <v/>
      </c>
      <c r="AH38" s="439" t="str">
        <f>IFERROR(VLOOKUP(N38, 【参考】数式用!$BA$2:$BB$50, 2, FALSE), "")</f>
        <v/>
      </c>
      <c r="AI38" s="440" t="str">
        <f t="shared" si="1"/>
        <v/>
      </c>
      <c r="AJ38" s="441" t="str">
        <f t="shared" si="0"/>
        <v/>
      </c>
      <c r="AK38" s="139"/>
      <c r="AL38" s="139"/>
      <c r="AM38" s="112"/>
      <c r="AN38" s="112"/>
      <c r="AO38" s="112"/>
      <c r="AP38" s="112"/>
      <c r="AQ38" s="112"/>
      <c r="AR38" s="112"/>
      <c r="AS38" s="112"/>
      <c r="AT38" s="112"/>
    </row>
    <row r="39" spans="1:46" s="111" customFormat="1" ht="30" customHeight="1">
      <c r="A39" s="141">
        <v>26</v>
      </c>
      <c r="B39" s="923" t="str">
        <f>IF(基本情報入力シート!C64="","",基本情報入力シート!C64)</f>
        <v/>
      </c>
      <c r="C39" s="924"/>
      <c r="D39" s="924"/>
      <c r="E39" s="924"/>
      <c r="F39" s="924"/>
      <c r="G39" s="924"/>
      <c r="H39" s="924"/>
      <c r="I39" s="925"/>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45" t="str">
        <f>IF(基本情報入力シート!Y64="","",基本情報入力シート!Y64)</f>
        <v/>
      </c>
      <c r="O39" s="153"/>
      <c r="P39" s="94"/>
      <c r="Q39" s="926"/>
      <c r="R39" s="927"/>
      <c r="S39" s="142" t="str">
        <f>IFERROR(ROUNDDOWN(Q39*VLOOKUP(N39,【参考】数式用!$AR$2:$AW$50,MATCH(P39,【参考】数式用!$AT$4:$AW$4)+2,FALSE)*0.5, 0), "")</f>
        <v/>
      </c>
      <c r="T39" s="42"/>
      <c r="U39" s="144" t="str">
        <f>IFERROR(IF(AG39&lt;&gt;"",Q39*VLOOKUP(N39,【参考】数式用!$AG$2:$AL$50,MATCH(P39,【参考】数式用!$AI$4:$AL$4,0)+2,0), ""), "")</f>
        <v/>
      </c>
      <c r="V39" s="42"/>
      <c r="W39" s="928"/>
      <c r="X39" s="929"/>
      <c r="Y39" s="43"/>
      <c r="Z39" s="51"/>
      <c r="AA39" s="143" t="str">
        <f>IFERROR(IF(Y39="ー", "", ROUNDDOWN(Z39*VLOOKUP(N39,【参考】数式用!$AR$2:$AW$50,MATCH(Y39,【参考】数式用!$AT$4:$AW$4)+2,FALSE)*0.5, 0)), "")</f>
        <v/>
      </c>
      <c r="AB39" s="52"/>
      <c r="AC39" s="920" t="str">
        <f>IFERROR(IF(AG39&lt;&gt;"",Z39*VLOOKUP(N39,【参考】数式用!$AG$2:$AL$50,MATCH(Y39,【参考】数式用!$AI$4:$AL$4,0)+2,0), ""), "")</f>
        <v/>
      </c>
      <c r="AD39" s="920"/>
      <c r="AE39" s="423"/>
      <c r="AF39" s="56"/>
      <c r="AG39" s="438" t="str">
        <f>IFERROR(VLOOKUP(O39, 【参考】数式用!$AY$5:$AY$13, 1, FALSE), "")</f>
        <v/>
      </c>
      <c r="AH39" s="439" t="str">
        <f>IFERROR(VLOOKUP(N39, 【参考】数式用!$BA$2:$BB$50, 2, FALSE), "")</f>
        <v/>
      </c>
      <c r="AI39" s="440" t="str">
        <f t="shared" si="1"/>
        <v/>
      </c>
      <c r="AJ39" s="441" t="str">
        <f t="shared" si="0"/>
        <v/>
      </c>
      <c r="AK39" s="139"/>
      <c r="AL39" s="139"/>
      <c r="AM39" s="112"/>
      <c r="AN39" s="112"/>
      <c r="AO39" s="112"/>
      <c r="AP39" s="112"/>
      <c r="AQ39" s="112"/>
      <c r="AR39" s="112"/>
      <c r="AS39" s="112"/>
      <c r="AT39" s="112"/>
    </row>
    <row r="40" spans="1:46" s="111" customFormat="1" ht="30" customHeight="1">
      <c r="A40" s="141">
        <v>27</v>
      </c>
      <c r="B40" s="923" t="str">
        <f>IF(基本情報入力シート!C65="","",基本情報入力シート!C65)</f>
        <v/>
      </c>
      <c r="C40" s="924"/>
      <c r="D40" s="924"/>
      <c r="E40" s="924"/>
      <c r="F40" s="924"/>
      <c r="G40" s="924"/>
      <c r="H40" s="924"/>
      <c r="I40" s="925"/>
      <c r="J40" s="419" t="str">
        <f>IF(基本情報入力シート!M65="","",基本情報入力シート!M65)</f>
        <v/>
      </c>
      <c r="K40" s="419" t="str">
        <f>IF(基本情報入力シート!R65="","",基本情報入力シート!R65)</f>
        <v/>
      </c>
      <c r="L40" s="419" t="str">
        <f>IF(基本情報入力シート!W65="","",基本情報入力シート!W65)</f>
        <v/>
      </c>
      <c r="M40" s="419" t="str">
        <f>IF(基本情報入力シート!X65="","",基本情報入力シート!X65)</f>
        <v/>
      </c>
      <c r="N40" s="145" t="str">
        <f>IF(基本情報入力シート!Y65="","",基本情報入力シート!Y65)</f>
        <v/>
      </c>
      <c r="O40" s="518"/>
      <c r="P40" s="43"/>
      <c r="Q40" s="926"/>
      <c r="R40" s="927"/>
      <c r="S40" s="142" t="str">
        <f>IFERROR(ROUNDDOWN(Q40*VLOOKUP(N40,【参考】数式用!$AR$2:$AW$50,MATCH(P40,【参考】数式用!$AT$4:$AW$4)+2,FALSE)*0.5, 0), "")</f>
        <v/>
      </c>
      <c r="T40" s="42"/>
      <c r="U40" s="517" t="str">
        <f>IFERROR(IF(AG40&lt;&gt;"",Q40*VLOOKUP(N40,【参考】数式用!$AG$2:$AL$50,MATCH(P40,【参考】数式用!$AI$4:$AL$4,0)+2,0), ""), "")</f>
        <v/>
      </c>
      <c r="V40" s="42"/>
      <c r="W40" s="937"/>
      <c r="X40" s="938"/>
      <c r="Y40" s="43"/>
      <c r="Z40" s="51"/>
      <c r="AA40" s="143" t="str">
        <f>IFERROR(IF(Y40="ー", "", ROUNDDOWN(Z40*VLOOKUP(N40,【参考】数式用!$AR$2:$AW$50,MATCH(Y40,【参考】数式用!$AT$4:$AW$4)+2,FALSE)*0.5, 0)), "")</f>
        <v/>
      </c>
      <c r="AB40" s="52"/>
      <c r="AC40" s="920" t="str">
        <f>IFERROR(IF(AG40&lt;&gt;"",Z40*VLOOKUP(N40,【参考】数式用!$AG$2:$AL$50,MATCH(Y40,【参考】数式用!$AI$4:$AL$4,0)+2,0), ""), "")</f>
        <v/>
      </c>
      <c r="AD40" s="920"/>
      <c r="AE40" s="423"/>
      <c r="AF40" s="56"/>
      <c r="AG40" s="438" t="str">
        <f>IFERROR(VLOOKUP(O40, 【参考】数式用!$AY$5:$AY$13, 1, FALSE), "")</f>
        <v/>
      </c>
      <c r="AH40" s="439" t="str">
        <f>IFERROR(VLOOKUP(N40, 【参考】数式用!$BA$2:$BB$50, 2, FALSE), "")</f>
        <v/>
      </c>
      <c r="AI40" s="440" t="str">
        <f t="shared" si="1"/>
        <v/>
      </c>
      <c r="AJ40" s="441" t="str">
        <f t="shared" si="0"/>
        <v/>
      </c>
      <c r="AK40" s="139"/>
      <c r="AL40" s="139"/>
      <c r="AM40" s="112"/>
      <c r="AN40" s="112"/>
      <c r="AO40" s="112"/>
      <c r="AP40" s="112"/>
      <c r="AQ40" s="112"/>
      <c r="AR40" s="112"/>
      <c r="AS40" s="112"/>
      <c r="AT40" s="112"/>
    </row>
    <row r="41" spans="1:46" s="111" customFormat="1" ht="30" customHeight="1">
      <c r="A41" s="141">
        <v>28</v>
      </c>
      <c r="B41" s="923" t="str">
        <f>IF(基本情報入力シート!C66="","",基本情報入力シート!C66)</f>
        <v/>
      </c>
      <c r="C41" s="924"/>
      <c r="D41" s="924"/>
      <c r="E41" s="924"/>
      <c r="F41" s="924"/>
      <c r="G41" s="924"/>
      <c r="H41" s="924"/>
      <c r="I41" s="925"/>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45" t="str">
        <f>IF(基本情報入力シート!Y66="","",基本情報入力シート!Y66)</f>
        <v/>
      </c>
      <c r="O41" s="153"/>
      <c r="P41" s="48"/>
      <c r="Q41" s="926"/>
      <c r="R41" s="927"/>
      <c r="S41" s="142" t="str">
        <f>IFERROR(ROUNDDOWN(Q41*VLOOKUP(N41,【参考】数式用!$AR$2:$AW$50,MATCH(P41,【参考】数式用!$AT$4:$AW$4)+2,FALSE)*0.5, 0), "")</f>
        <v/>
      </c>
      <c r="T41" s="49"/>
      <c r="U41" s="144" t="str">
        <f>IFERROR(IF(AG41&lt;&gt;"",Q41*VLOOKUP(N41,【参考】数式用!$AG$2:$AL$50,MATCH(P41,【参考】数式用!$AI$4:$AL$4,0)+2,0), ""), "")</f>
        <v/>
      </c>
      <c r="V41" s="42"/>
      <c r="W41" s="928"/>
      <c r="X41" s="929"/>
      <c r="Y41" s="43"/>
      <c r="Z41" s="51"/>
      <c r="AA41" s="143" t="str">
        <f>IFERROR(IF(Y41="ー", "", ROUNDDOWN(Z41*VLOOKUP(N41,【参考】数式用!$AR$2:$AW$50,MATCH(Y41,【参考】数式用!$AT$4:$AW$4)+2,FALSE)*0.5, 0)), "")</f>
        <v/>
      </c>
      <c r="AB41" s="52"/>
      <c r="AC41" s="920" t="str">
        <f>IFERROR(IF(AG41&lt;&gt;"",Z41*VLOOKUP(N41,【参考】数式用!$AG$2:$AL$50,MATCH(Y41,【参考】数式用!$AI$4:$AL$4,0)+2,0), ""), "")</f>
        <v/>
      </c>
      <c r="AD41" s="920"/>
      <c r="AE41" s="423"/>
      <c r="AF41" s="56"/>
      <c r="AG41" s="438" t="str">
        <f>IFERROR(VLOOKUP(O41, 【参考】数式用!$AY$5:$AY$13, 1, FALSE), "")</f>
        <v/>
      </c>
      <c r="AH41" s="439" t="str">
        <f>IFERROR(VLOOKUP(N41, 【参考】数式用!$BA$2:$BB$50, 2, FALSE), "")</f>
        <v/>
      </c>
      <c r="AI41" s="440" t="str">
        <f t="shared" si="1"/>
        <v/>
      </c>
      <c r="AJ41" s="441" t="str">
        <f t="shared" si="0"/>
        <v/>
      </c>
      <c r="AK41" s="139"/>
      <c r="AL41" s="139"/>
      <c r="AM41" s="112"/>
      <c r="AN41" s="112"/>
      <c r="AO41" s="112"/>
      <c r="AP41" s="112"/>
      <c r="AQ41" s="112"/>
      <c r="AR41" s="112"/>
      <c r="AS41" s="112"/>
      <c r="AT41" s="112"/>
    </row>
    <row r="42" spans="1:46" s="111" customFormat="1" ht="30" customHeight="1">
      <c r="A42" s="141">
        <v>29</v>
      </c>
      <c r="B42" s="923" t="str">
        <f>IF(基本情報入力シート!C67="","",基本情報入力シート!C67)</f>
        <v/>
      </c>
      <c r="C42" s="924"/>
      <c r="D42" s="924"/>
      <c r="E42" s="924"/>
      <c r="F42" s="924"/>
      <c r="G42" s="924"/>
      <c r="H42" s="924"/>
      <c r="I42" s="925"/>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45" t="str">
        <f>IF(基本情報入力シート!Y67="","",基本情報入力シート!Y67)</f>
        <v/>
      </c>
      <c r="O42" s="153"/>
      <c r="P42" s="48"/>
      <c r="Q42" s="926"/>
      <c r="R42" s="927"/>
      <c r="S42" s="142" t="str">
        <f>IFERROR(ROUNDDOWN(Q42*VLOOKUP(N42,【参考】数式用!$AR$2:$AW$50,MATCH(P42,【参考】数式用!$AT$4:$AW$4)+2,FALSE)*0.5, 0), "")</f>
        <v/>
      </c>
      <c r="T42" s="42"/>
      <c r="U42" s="144" t="str">
        <f>IFERROR(IF(AG42&lt;&gt;"",Q42*VLOOKUP(N42,【参考】数式用!$AG$2:$AL$50,MATCH(P42,【参考】数式用!$AI$4:$AL$4,0)+2,0), ""), "")</f>
        <v/>
      </c>
      <c r="V42" s="42"/>
      <c r="W42" s="928"/>
      <c r="X42" s="929"/>
      <c r="Y42" s="43"/>
      <c r="Z42" s="51"/>
      <c r="AA42" s="143" t="str">
        <f>IFERROR(IF(Y42="ー", "", ROUNDDOWN(Z42*VLOOKUP(N42,【参考】数式用!$AR$2:$AW$50,MATCH(Y42,【参考】数式用!$AT$4:$AW$4)+2,FALSE)*0.5, 0)), "")</f>
        <v/>
      </c>
      <c r="AB42" s="52"/>
      <c r="AC42" s="920" t="str">
        <f>IFERROR(IF(AG42&lt;&gt;"",Z42*VLOOKUP(N42,【参考】数式用!$AG$2:$AL$50,MATCH(Y42,【参考】数式用!$AI$4:$AL$4,0)+2,0), ""), "")</f>
        <v/>
      </c>
      <c r="AD42" s="920"/>
      <c r="AE42" s="423"/>
      <c r="AF42" s="56"/>
      <c r="AG42" s="438" t="str">
        <f>IFERROR(VLOOKUP(O42, 【参考】数式用!$AY$5:$AY$13, 1, FALSE), "")</f>
        <v/>
      </c>
      <c r="AH42" s="439" t="str">
        <f>IFERROR(VLOOKUP(N42, 【参考】数式用!$BA$2:$BB$50, 2, FALSE), "")</f>
        <v/>
      </c>
      <c r="AI42" s="440" t="str">
        <f t="shared" si="1"/>
        <v/>
      </c>
      <c r="AJ42" s="441" t="str">
        <f t="shared" si="0"/>
        <v/>
      </c>
      <c r="AK42" s="139"/>
      <c r="AL42" s="139"/>
      <c r="AM42" s="112"/>
      <c r="AN42" s="112"/>
      <c r="AO42" s="112"/>
      <c r="AP42" s="112"/>
      <c r="AQ42" s="112"/>
      <c r="AR42" s="112"/>
      <c r="AS42" s="112"/>
      <c r="AT42" s="112"/>
    </row>
    <row r="43" spans="1:46" s="111" customFormat="1" ht="30" customHeight="1">
      <c r="A43" s="141">
        <v>30</v>
      </c>
      <c r="B43" s="923" t="str">
        <f>IF(基本情報入力シート!C68="","",基本情報入力シート!C68)</f>
        <v/>
      </c>
      <c r="C43" s="924"/>
      <c r="D43" s="924"/>
      <c r="E43" s="924"/>
      <c r="F43" s="924"/>
      <c r="G43" s="924"/>
      <c r="H43" s="924"/>
      <c r="I43" s="925"/>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45" t="str">
        <f>IF(基本情報入力シート!Y68="","",基本情報入力シート!Y68)</f>
        <v/>
      </c>
      <c r="O43" s="153"/>
      <c r="P43" s="94"/>
      <c r="Q43" s="926"/>
      <c r="R43" s="927"/>
      <c r="S43" s="142" t="str">
        <f>IFERROR(ROUNDDOWN(Q43*VLOOKUP(N43,【参考】数式用!$AR$2:$AW$50,MATCH(P43,【参考】数式用!$AT$4:$AW$4)+2,FALSE)*0.5, 0), "")</f>
        <v/>
      </c>
      <c r="T43" s="42"/>
      <c r="U43" s="144" t="str">
        <f>IFERROR(IF(AG43&lt;&gt;"",Q43*VLOOKUP(N43,【参考】数式用!$AG$2:$AL$50,MATCH(P43,【参考】数式用!$AI$4:$AL$4,0)+2,0), ""), "")</f>
        <v/>
      </c>
      <c r="V43" s="42"/>
      <c r="W43" s="928"/>
      <c r="X43" s="929"/>
      <c r="Y43" s="43"/>
      <c r="Z43" s="51"/>
      <c r="AA43" s="143" t="str">
        <f>IFERROR(IF(Y43="ー", "", ROUNDDOWN(Z43*VLOOKUP(N43,【参考】数式用!$AR$2:$AW$50,MATCH(Y43,【参考】数式用!$AT$4:$AW$4)+2,FALSE)*0.5, 0)), "")</f>
        <v/>
      </c>
      <c r="AB43" s="52"/>
      <c r="AC43" s="920" t="str">
        <f>IFERROR(IF(AG43&lt;&gt;"",Z43*VLOOKUP(N43,【参考】数式用!$AG$2:$AL$50,MATCH(Y43,【参考】数式用!$AI$4:$AL$4,0)+2,0), ""), "")</f>
        <v/>
      </c>
      <c r="AD43" s="920"/>
      <c r="AE43" s="423"/>
      <c r="AF43" s="56"/>
      <c r="AG43" s="438" t="str">
        <f>IFERROR(VLOOKUP(O43, 【参考】数式用!$AY$5:$AY$13, 1, FALSE), "")</f>
        <v/>
      </c>
      <c r="AH43" s="439" t="str">
        <f>IFERROR(VLOOKUP(N43, 【参考】数式用!$BA$2:$BB$50, 2, FALSE), "")</f>
        <v/>
      </c>
      <c r="AI43" s="440" t="str">
        <f t="shared" si="1"/>
        <v/>
      </c>
      <c r="AJ43" s="441" t="str">
        <f t="shared" si="0"/>
        <v/>
      </c>
      <c r="AK43" s="139"/>
      <c r="AL43" s="139"/>
      <c r="AM43" s="112"/>
      <c r="AN43" s="112"/>
      <c r="AO43" s="112"/>
      <c r="AP43" s="112"/>
      <c r="AQ43" s="112"/>
      <c r="AR43" s="112"/>
      <c r="AS43" s="112"/>
      <c r="AT43" s="112"/>
    </row>
    <row r="44" spans="1:46" s="111" customFormat="1" ht="30" customHeight="1">
      <c r="A44" s="141">
        <v>31</v>
      </c>
      <c r="B44" s="923" t="str">
        <f>IF(基本情報入力シート!C69="","",基本情報入力シート!C69)</f>
        <v/>
      </c>
      <c r="C44" s="924"/>
      <c r="D44" s="924"/>
      <c r="E44" s="924"/>
      <c r="F44" s="924"/>
      <c r="G44" s="924"/>
      <c r="H44" s="924"/>
      <c r="I44" s="925"/>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45" t="str">
        <f>IF(基本情報入力シート!Y69="","",基本情報入力シート!Y69)</f>
        <v/>
      </c>
      <c r="O44" s="153"/>
      <c r="P44" s="48"/>
      <c r="Q44" s="926"/>
      <c r="R44" s="927"/>
      <c r="S44" s="142" t="str">
        <f>IFERROR(ROUNDDOWN(Q44*VLOOKUP(N44,【参考】数式用!$AR$2:$AW$50,MATCH(P44,【参考】数式用!$AT$4:$AW$4)+2,FALSE)*0.5, 0), "")</f>
        <v/>
      </c>
      <c r="T44" s="49"/>
      <c r="U44" s="144" t="str">
        <f>IFERROR(IF(AG44&lt;&gt;"",Q44*VLOOKUP(N44,【参考】数式用!$AG$2:$AL$50,MATCH(P44,【参考】数式用!$AI$4:$AL$4,0)+2,0), ""), "")</f>
        <v/>
      </c>
      <c r="V44" s="42"/>
      <c r="W44" s="928"/>
      <c r="X44" s="929"/>
      <c r="Y44" s="43"/>
      <c r="Z44" s="51"/>
      <c r="AA44" s="143" t="str">
        <f>IFERROR(IF(Y44="ー", "", ROUNDDOWN(Z44*VLOOKUP(N44,【参考】数式用!$AR$2:$AW$50,MATCH(Y44,【参考】数式用!$AT$4:$AW$4)+2,FALSE)*0.5, 0)), "")</f>
        <v/>
      </c>
      <c r="AB44" s="52"/>
      <c r="AC44" s="920" t="str">
        <f>IFERROR(IF(AG44&lt;&gt;"",Z44*VLOOKUP(N44,【参考】数式用!$AG$2:$AL$50,MATCH(Y44,【参考】数式用!$AI$4:$AL$4,0)+2,0), ""), "")</f>
        <v/>
      </c>
      <c r="AD44" s="920"/>
      <c r="AE44" s="423"/>
      <c r="AF44" s="56"/>
      <c r="AG44" s="438" t="str">
        <f>IFERROR(VLOOKUP(O44, 【参考】数式用!$AY$5:$AY$13, 1, FALSE), "")</f>
        <v/>
      </c>
      <c r="AH44" s="439" t="str">
        <f>IFERROR(VLOOKUP(N44, 【参考】数式用!$BA$2:$BB$50, 2, FALSE), "")</f>
        <v/>
      </c>
      <c r="AI44" s="440" t="str">
        <f t="shared" si="1"/>
        <v/>
      </c>
      <c r="AJ44" s="441" t="str">
        <f t="shared" si="0"/>
        <v/>
      </c>
      <c r="AK44" s="139"/>
      <c r="AL44" s="139"/>
      <c r="AM44" s="112"/>
      <c r="AN44" s="112"/>
      <c r="AO44" s="112"/>
      <c r="AP44" s="112"/>
      <c r="AQ44" s="112"/>
      <c r="AR44" s="112"/>
      <c r="AS44" s="112"/>
      <c r="AT44" s="112"/>
    </row>
    <row r="45" spans="1:46" s="111" customFormat="1" ht="30" customHeight="1">
      <c r="A45" s="141">
        <v>32</v>
      </c>
      <c r="B45" s="923" t="str">
        <f>IF(基本情報入力シート!C70="","",基本情報入力シート!C70)</f>
        <v/>
      </c>
      <c r="C45" s="924"/>
      <c r="D45" s="924"/>
      <c r="E45" s="924"/>
      <c r="F45" s="924"/>
      <c r="G45" s="924"/>
      <c r="H45" s="924"/>
      <c r="I45" s="925"/>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45" t="str">
        <f>IF(基本情報入力シート!Y70="","",基本情報入力シート!Y70)</f>
        <v/>
      </c>
      <c r="O45" s="153"/>
      <c r="P45" s="48"/>
      <c r="Q45" s="926"/>
      <c r="R45" s="927"/>
      <c r="S45" s="142" t="str">
        <f>IFERROR(ROUNDDOWN(Q45*VLOOKUP(N45,【参考】数式用!$AR$2:$AW$50,MATCH(P45,【参考】数式用!$AT$4:$AW$4)+2,FALSE)*0.5, 0), "")</f>
        <v/>
      </c>
      <c r="T45" s="42"/>
      <c r="U45" s="144" t="str">
        <f>IFERROR(IF(AG45&lt;&gt;"",Q45*VLOOKUP(N45,【参考】数式用!$AG$2:$AL$50,MATCH(P45,【参考】数式用!$AI$4:$AL$4,0)+2,0), ""), "")</f>
        <v/>
      </c>
      <c r="V45" s="42"/>
      <c r="W45" s="928"/>
      <c r="X45" s="929"/>
      <c r="Y45" s="43"/>
      <c r="Z45" s="51"/>
      <c r="AA45" s="143" t="str">
        <f>IFERROR(IF(Y45="ー", "", ROUNDDOWN(Z45*VLOOKUP(N45,【参考】数式用!$AR$2:$AW$50,MATCH(Y45,【参考】数式用!$AT$4:$AW$4)+2,FALSE)*0.5, 0)), "")</f>
        <v/>
      </c>
      <c r="AB45" s="52"/>
      <c r="AC45" s="920" t="str">
        <f>IFERROR(IF(AG45&lt;&gt;"",Z45*VLOOKUP(N45,【参考】数式用!$AG$2:$AL$50,MATCH(Y45,【参考】数式用!$AI$4:$AL$4,0)+2,0), ""), "")</f>
        <v/>
      </c>
      <c r="AD45" s="920"/>
      <c r="AE45" s="423"/>
      <c r="AF45" s="56"/>
      <c r="AG45" s="438" t="str">
        <f>IFERROR(VLOOKUP(O45, 【参考】数式用!$AY$5:$AY$13, 1, FALSE), "")</f>
        <v/>
      </c>
      <c r="AH45" s="439" t="str">
        <f>IFERROR(VLOOKUP(N45, 【参考】数式用!$BA$2:$BB$50, 2, FALSE), "")</f>
        <v/>
      </c>
      <c r="AI45" s="440" t="str">
        <f t="shared" si="1"/>
        <v/>
      </c>
      <c r="AJ45" s="441" t="str">
        <f t="shared" si="0"/>
        <v/>
      </c>
      <c r="AK45" s="139"/>
      <c r="AL45" s="139"/>
      <c r="AM45" s="112"/>
      <c r="AN45" s="112"/>
      <c r="AO45" s="112"/>
      <c r="AP45" s="112"/>
      <c r="AQ45" s="112"/>
      <c r="AR45" s="112"/>
      <c r="AS45" s="112"/>
      <c r="AT45" s="112"/>
    </row>
    <row r="46" spans="1:46" s="111" customFormat="1" ht="30" customHeight="1">
      <c r="A46" s="141">
        <v>33</v>
      </c>
      <c r="B46" s="923" t="str">
        <f>IF(基本情報入力シート!C71="","",基本情報入力シート!C71)</f>
        <v/>
      </c>
      <c r="C46" s="924"/>
      <c r="D46" s="924"/>
      <c r="E46" s="924"/>
      <c r="F46" s="924"/>
      <c r="G46" s="924"/>
      <c r="H46" s="924"/>
      <c r="I46" s="925"/>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45" t="str">
        <f>IF(基本情報入力シート!Y71="","",基本情報入力シート!Y71)</f>
        <v/>
      </c>
      <c r="O46" s="153"/>
      <c r="P46" s="94"/>
      <c r="Q46" s="926"/>
      <c r="R46" s="927"/>
      <c r="S46" s="142" t="str">
        <f>IFERROR(ROUNDDOWN(Q46*VLOOKUP(N46,【参考】数式用!$AR$2:$AW$50,MATCH(P46,【参考】数式用!$AT$4:$AW$4)+2,FALSE)*0.5, 0), "")</f>
        <v/>
      </c>
      <c r="T46" s="42"/>
      <c r="U46" s="144" t="str">
        <f>IFERROR(IF(AG46&lt;&gt;"",Q46*VLOOKUP(N46,【参考】数式用!$AG$2:$AL$50,MATCH(P46,【参考】数式用!$AI$4:$AL$4,0)+2,0), ""), "")</f>
        <v/>
      </c>
      <c r="V46" s="42"/>
      <c r="W46" s="928"/>
      <c r="X46" s="929"/>
      <c r="Y46" s="43"/>
      <c r="Z46" s="51"/>
      <c r="AA46" s="143" t="str">
        <f>IFERROR(IF(Y46="ー", "", ROUNDDOWN(Z46*VLOOKUP(N46,【参考】数式用!$AR$2:$AW$50,MATCH(Y46,【参考】数式用!$AT$4:$AW$4)+2,FALSE)*0.5, 0)), "")</f>
        <v/>
      </c>
      <c r="AB46" s="52"/>
      <c r="AC46" s="920" t="str">
        <f>IFERROR(IF(AG46&lt;&gt;"",Z46*VLOOKUP(N46,【参考】数式用!$AG$2:$AL$50,MATCH(Y46,【参考】数式用!$AI$4:$AL$4,0)+2,0), ""), "")</f>
        <v/>
      </c>
      <c r="AD46" s="920"/>
      <c r="AE46" s="423"/>
      <c r="AF46" s="56"/>
      <c r="AG46" s="438" t="str">
        <f>IFERROR(VLOOKUP(O46, 【参考】数式用!$AY$5:$AY$13, 1, FALSE), "")</f>
        <v/>
      </c>
      <c r="AH46" s="439" t="str">
        <f>IFERROR(VLOOKUP(N46, 【参考】数式用!$BA$2:$BB$50, 2, FALSE), "")</f>
        <v/>
      </c>
      <c r="AI46" s="440" t="str">
        <f t="shared" si="1"/>
        <v/>
      </c>
      <c r="AJ46" s="441" t="str">
        <f t="shared" ref="AJ46:AJ77" si="2">IF(OR(Y46="処遇加算Ⅰ",Y46="処遇加算Ⅱ"),1,"")</f>
        <v/>
      </c>
      <c r="AK46" s="139"/>
      <c r="AL46" s="139"/>
      <c r="AM46" s="112"/>
      <c r="AN46" s="112"/>
      <c r="AO46" s="112"/>
      <c r="AP46" s="112"/>
      <c r="AQ46" s="112"/>
      <c r="AR46" s="112"/>
      <c r="AS46" s="112"/>
      <c r="AT46" s="112"/>
    </row>
    <row r="47" spans="1:46" s="111" customFormat="1" ht="30" customHeight="1">
      <c r="A47" s="141">
        <v>34</v>
      </c>
      <c r="B47" s="923" t="str">
        <f>IF(基本情報入力シート!C72="","",基本情報入力シート!C72)</f>
        <v/>
      </c>
      <c r="C47" s="924"/>
      <c r="D47" s="924"/>
      <c r="E47" s="924"/>
      <c r="F47" s="924"/>
      <c r="G47" s="924"/>
      <c r="H47" s="924"/>
      <c r="I47" s="925"/>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45" t="str">
        <f>IF(基本情報入力シート!Y72="","",基本情報入力シート!Y72)</f>
        <v/>
      </c>
      <c r="O47" s="153"/>
      <c r="P47" s="94"/>
      <c r="Q47" s="926"/>
      <c r="R47" s="927"/>
      <c r="S47" s="142" t="str">
        <f>IFERROR(ROUNDDOWN(Q47*VLOOKUP(N47,【参考】数式用!$AR$2:$AW$50,MATCH(P47,【参考】数式用!$AT$4:$AW$4)+2,FALSE)*0.5, 0), "")</f>
        <v/>
      </c>
      <c r="T47" s="49"/>
      <c r="U47" s="144" t="str">
        <f>IFERROR(IF(AG47&lt;&gt;"",Q47*VLOOKUP(N47,【参考】数式用!$AG$2:$AL$50,MATCH(P47,【参考】数式用!$AI$4:$AL$4,0)+2,0), ""), "")</f>
        <v/>
      </c>
      <c r="V47" s="42"/>
      <c r="W47" s="928"/>
      <c r="X47" s="929"/>
      <c r="Y47" s="43"/>
      <c r="Z47" s="51"/>
      <c r="AA47" s="143" t="str">
        <f>IFERROR(IF(Y47="ー", "", ROUNDDOWN(Z47*VLOOKUP(N47,【参考】数式用!$AR$2:$AW$50,MATCH(Y47,【参考】数式用!$AT$4:$AW$4)+2,FALSE)*0.5, 0)), "")</f>
        <v/>
      </c>
      <c r="AB47" s="52"/>
      <c r="AC47" s="920" t="str">
        <f>IFERROR(IF(AG47&lt;&gt;"",Z47*VLOOKUP(N47,【参考】数式用!$AG$2:$AL$50,MATCH(Y47,【参考】数式用!$AI$4:$AL$4,0)+2,0), ""), "")</f>
        <v/>
      </c>
      <c r="AD47" s="920"/>
      <c r="AE47" s="423"/>
      <c r="AF47" s="56"/>
      <c r="AG47" s="438" t="str">
        <f>IFERROR(VLOOKUP(O47, 【参考】数式用!$AY$5:$AY$13, 1, FALSE), "")</f>
        <v/>
      </c>
      <c r="AH47" s="439" t="str">
        <f>IFERROR(VLOOKUP(N47, 【参考】数式用!$BA$2:$BB$50, 2, FALSE), "")</f>
        <v/>
      </c>
      <c r="AI47" s="440" t="str">
        <f t="shared" si="1"/>
        <v/>
      </c>
      <c r="AJ47" s="441" t="str">
        <f t="shared" si="2"/>
        <v/>
      </c>
      <c r="AK47" s="139"/>
      <c r="AL47" s="139"/>
      <c r="AM47" s="112"/>
      <c r="AN47" s="112"/>
      <c r="AO47" s="112"/>
      <c r="AP47" s="112"/>
      <c r="AQ47" s="112"/>
      <c r="AR47" s="112"/>
      <c r="AS47" s="112"/>
      <c r="AT47" s="112"/>
    </row>
    <row r="48" spans="1:46" s="111" customFormat="1" ht="30" customHeight="1">
      <c r="A48" s="141">
        <v>35</v>
      </c>
      <c r="B48" s="923" t="str">
        <f>IF(基本情報入力シート!C73="","",基本情報入力シート!C73)</f>
        <v/>
      </c>
      <c r="C48" s="924"/>
      <c r="D48" s="924"/>
      <c r="E48" s="924"/>
      <c r="F48" s="924"/>
      <c r="G48" s="924"/>
      <c r="H48" s="924"/>
      <c r="I48" s="925"/>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45" t="str">
        <f>IF(基本情報入力シート!Y73="","",基本情報入力シート!Y73)</f>
        <v/>
      </c>
      <c r="O48" s="153"/>
      <c r="P48" s="48"/>
      <c r="Q48" s="926"/>
      <c r="R48" s="927"/>
      <c r="S48" s="142" t="str">
        <f>IFERROR(ROUNDDOWN(Q48*VLOOKUP(N48,【参考】数式用!$AR$2:$AW$50,MATCH(P48,【参考】数式用!$AT$4:$AW$4)+2,FALSE)*0.5, 0), "")</f>
        <v/>
      </c>
      <c r="T48" s="42"/>
      <c r="U48" s="144" t="str">
        <f>IFERROR(IF(AG48&lt;&gt;"",Q48*VLOOKUP(N48,【参考】数式用!$AG$2:$AL$50,MATCH(P48,【参考】数式用!$AI$4:$AL$4,0)+2,0), ""), "")</f>
        <v/>
      </c>
      <c r="V48" s="42"/>
      <c r="W48" s="928"/>
      <c r="X48" s="929"/>
      <c r="Y48" s="43"/>
      <c r="Z48" s="51"/>
      <c r="AA48" s="143" t="str">
        <f>IFERROR(IF(Y48="ー", "", ROUNDDOWN(Z48*VLOOKUP(N48,【参考】数式用!$AR$2:$AW$50,MATCH(Y48,【参考】数式用!$AT$4:$AW$4)+2,FALSE)*0.5, 0)), "")</f>
        <v/>
      </c>
      <c r="AB48" s="52"/>
      <c r="AC48" s="920" t="str">
        <f>IFERROR(IF(AG48&lt;&gt;"",Z48*VLOOKUP(N48,【参考】数式用!$AG$2:$AL$50,MATCH(Y48,【参考】数式用!$AI$4:$AL$4,0)+2,0), ""), "")</f>
        <v/>
      </c>
      <c r="AD48" s="920"/>
      <c r="AE48" s="423"/>
      <c r="AF48" s="56"/>
      <c r="AG48" s="438" t="str">
        <f>IFERROR(VLOOKUP(O48, 【参考】数式用!$AY$5:$AY$13, 1, FALSE), "")</f>
        <v/>
      </c>
      <c r="AH48" s="439" t="str">
        <f>IFERROR(VLOOKUP(N48, 【参考】数式用!$BA$2:$BB$50, 2, FALSE), "")</f>
        <v/>
      </c>
      <c r="AI48" s="440" t="str">
        <f t="shared" si="1"/>
        <v/>
      </c>
      <c r="AJ48" s="441" t="str">
        <f t="shared" si="2"/>
        <v/>
      </c>
      <c r="AK48" s="139"/>
      <c r="AL48" s="139"/>
      <c r="AM48" s="112"/>
      <c r="AN48" s="112"/>
      <c r="AO48" s="112"/>
      <c r="AP48" s="112"/>
      <c r="AQ48" s="112"/>
      <c r="AR48" s="112"/>
      <c r="AS48" s="112"/>
      <c r="AT48" s="112"/>
    </row>
    <row r="49" spans="1:46" s="111" customFormat="1" ht="30" customHeight="1">
      <c r="A49" s="141">
        <v>36</v>
      </c>
      <c r="B49" s="923" t="str">
        <f>IF(基本情報入力シート!C74="","",基本情報入力シート!C74)</f>
        <v/>
      </c>
      <c r="C49" s="924"/>
      <c r="D49" s="924"/>
      <c r="E49" s="924"/>
      <c r="F49" s="924"/>
      <c r="G49" s="924"/>
      <c r="H49" s="924"/>
      <c r="I49" s="925"/>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45" t="str">
        <f>IF(基本情報入力シート!Y74="","",基本情報入力シート!Y74)</f>
        <v/>
      </c>
      <c r="O49" s="153"/>
      <c r="P49" s="48"/>
      <c r="Q49" s="926"/>
      <c r="R49" s="927"/>
      <c r="S49" s="142" t="str">
        <f>IFERROR(ROUNDDOWN(Q49*VLOOKUP(N49,【参考】数式用!$AR$2:$AW$50,MATCH(P49,【参考】数式用!$AT$4:$AW$4)+2,FALSE)*0.5, 0), "")</f>
        <v/>
      </c>
      <c r="T49" s="42"/>
      <c r="U49" s="144" t="str">
        <f>IFERROR(IF(AG49&lt;&gt;"",Q49*VLOOKUP(N49,【参考】数式用!$AG$2:$AL$50,MATCH(P49,【参考】数式用!$AI$4:$AL$4,0)+2,0), ""), "")</f>
        <v/>
      </c>
      <c r="V49" s="42"/>
      <c r="W49" s="928"/>
      <c r="X49" s="929"/>
      <c r="Y49" s="43"/>
      <c r="Z49" s="51"/>
      <c r="AA49" s="143" t="str">
        <f>IFERROR(IF(Y49="ー", "", ROUNDDOWN(Z49*VLOOKUP(N49,【参考】数式用!$AR$2:$AW$50,MATCH(Y49,【参考】数式用!$AT$4:$AW$4)+2,FALSE)*0.5, 0)), "")</f>
        <v/>
      </c>
      <c r="AB49" s="52"/>
      <c r="AC49" s="920" t="str">
        <f>IFERROR(IF(AG49&lt;&gt;"",Z49*VLOOKUP(N49,【参考】数式用!$AG$2:$AL$50,MATCH(Y49,【参考】数式用!$AI$4:$AL$4,0)+2,0), ""), "")</f>
        <v/>
      </c>
      <c r="AD49" s="920"/>
      <c r="AE49" s="423"/>
      <c r="AF49" s="56"/>
      <c r="AG49" s="438" t="str">
        <f>IFERROR(VLOOKUP(O49, 【参考】数式用!$AY$5:$AY$13, 1, FALSE), "")</f>
        <v/>
      </c>
      <c r="AH49" s="439" t="str">
        <f>IFERROR(VLOOKUP(N49, 【参考】数式用!$BA$2:$BB$50, 2, FALSE), "")</f>
        <v/>
      </c>
      <c r="AI49" s="440" t="str">
        <f t="shared" si="1"/>
        <v/>
      </c>
      <c r="AJ49" s="441" t="str">
        <f t="shared" si="2"/>
        <v/>
      </c>
      <c r="AK49" s="139"/>
      <c r="AL49" s="139"/>
      <c r="AM49" s="112"/>
      <c r="AN49" s="112"/>
      <c r="AO49" s="112"/>
      <c r="AP49" s="112"/>
      <c r="AQ49" s="112"/>
      <c r="AR49" s="112"/>
      <c r="AS49" s="112"/>
      <c r="AT49" s="112"/>
    </row>
    <row r="50" spans="1:46" s="111" customFormat="1" ht="30" customHeight="1">
      <c r="A50" s="141">
        <v>37</v>
      </c>
      <c r="B50" s="923" t="str">
        <f>IF(基本情報入力シート!C75="","",基本情報入力シート!C75)</f>
        <v/>
      </c>
      <c r="C50" s="924"/>
      <c r="D50" s="924"/>
      <c r="E50" s="924"/>
      <c r="F50" s="924"/>
      <c r="G50" s="924"/>
      <c r="H50" s="924"/>
      <c r="I50" s="925"/>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45" t="str">
        <f>IF(基本情報入力シート!Y75="","",基本情報入力シート!Y75)</f>
        <v/>
      </c>
      <c r="O50" s="153"/>
      <c r="P50" s="94"/>
      <c r="Q50" s="926"/>
      <c r="R50" s="927"/>
      <c r="S50" s="142" t="str">
        <f>IFERROR(ROUNDDOWN(Q50*VLOOKUP(N50,【参考】数式用!$AR$2:$AW$50,MATCH(P50,【参考】数式用!$AT$4:$AW$4)+2,FALSE)*0.5, 0), "")</f>
        <v/>
      </c>
      <c r="T50" s="49"/>
      <c r="U50" s="144" t="str">
        <f>IFERROR(IF(AG50&lt;&gt;"",Q50*VLOOKUP(N50,【参考】数式用!$AG$2:$AL$50,MATCH(P50,【参考】数式用!$AI$4:$AL$4,0)+2,0), ""), "")</f>
        <v/>
      </c>
      <c r="V50" s="42"/>
      <c r="W50" s="928"/>
      <c r="X50" s="929"/>
      <c r="Y50" s="43"/>
      <c r="Z50" s="51"/>
      <c r="AA50" s="143" t="str">
        <f>IFERROR(IF(Y50="ー", "", ROUNDDOWN(Z50*VLOOKUP(N50,【参考】数式用!$AR$2:$AW$50,MATCH(Y50,【参考】数式用!$AT$4:$AW$4)+2,FALSE)*0.5, 0)), "")</f>
        <v/>
      </c>
      <c r="AB50" s="52"/>
      <c r="AC50" s="920" t="str">
        <f>IFERROR(IF(AG50&lt;&gt;"",Z50*VLOOKUP(N50,【参考】数式用!$AG$2:$AL$50,MATCH(Y50,【参考】数式用!$AI$4:$AL$4,0)+2,0), ""), "")</f>
        <v/>
      </c>
      <c r="AD50" s="920"/>
      <c r="AE50" s="423"/>
      <c r="AF50" s="56"/>
      <c r="AG50" s="438" t="str">
        <f>IFERROR(VLOOKUP(O50, 【参考】数式用!$AY$5:$AY$13, 1, FALSE), "")</f>
        <v/>
      </c>
      <c r="AH50" s="439" t="str">
        <f>IFERROR(VLOOKUP(N50, 【参考】数式用!$BA$2:$BB$50, 2, FALSE), "")</f>
        <v/>
      </c>
      <c r="AI50" s="440" t="str">
        <f t="shared" si="1"/>
        <v/>
      </c>
      <c r="AJ50" s="441" t="str">
        <f t="shared" si="2"/>
        <v/>
      </c>
      <c r="AK50" s="139"/>
      <c r="AL50" s="139"/>
      <c r="AM50" s="112"/>
      <c r="AN50" s="112"/>
      <c r="AO50" s="112"/>
      <c r="AP50" s="112"/>
      <c r="AQ50" s="112"/>
      <c r="AR50" s="112"/>
      <c r="AS50" s="112"/>
      <c r="AT50" s="112"/>
    </row>
    <row r="51" spans="1:46" s="111" customFormat="1" ht="30" customHeight="1">
      <c r="A51" s="141">
        <v>38</v>
      </c>
      <c r="B51" s="923" t="str">
        <f>IF(基本情報入力シート!C76="","",基本情報入力シート!C76)</f>
        <v/>
      </c>
      <c r="C51" s="924"/>
      <c r="D51" s="924"/>
      <c r="E51" s="924"/>
      <c r="F51" s="924"/>
      <c r="G51" s="924"/>
      <c r="H51" s="924"/>
      <c r="I51" s="925"/>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45" t="str">
        <f>IF(基本情報入力シート!Y76="","",基本情報入力シート!Y76)</f>
        <v/>
      </c>
      <c r="O51" s="153"/>
      <c r="P51" s="48"/>
      <c r="Q51" s="926"/>
      <c r="R51" s="927"/>
      <c r="S51" s="142" t="str">
        <f>IFERROR(ROUNDDOWN(Q51*VLOOKUP(N51,【参考】数式用!$AR$2:$AW$50,MATCH(P51,【参考】数式用!$AT$4:$AW$4)+2,FALSE)*0.5, 0), "")</f>
        <v/>
      </c>
      <c r="T51" s="42"/>
      <c r="U51" s="144" t="str">
        <f>IFERROR(IF(AG51&lt;&gt;"",Q51*VLOOKUP(N51,【参考】数式用!$AG$2:$AL$50,MATCH(P51,【参考】数式用!$AI$4:$AL$4,0)+2,0), ""), "")</f>
        <v/>
      </c>
      <c r="V51" s="42"/>
      <c r="W51" s="928"/>
      <c r="X51" s="929"/>
      <c r="Y51" s="43"/>
      <c r="Z51" s="51"/>
      <c r="AA51" s="143" t="str">
        <f>IFERROR(IF(Y51="ー", "", ROUNDDOWN(Z51*VLOOKUP(N51,【参考】数式用!$AR$2:$AW$50,MATCH(Y51,【参考】数式用!$AT$4:$AW$4)+2,FALSE)*0.5, 0)), "")</f>
        <v/>
      </c>
      <c r="AB51" s="52"/>
      <c r="AC51" s="920" t="str">
        <f>IFERROR(IF(AG51&lt;&gt;"",Z51*VLOOKUP(N51,【参考】数式用!$AG$2:$AL$50,MATCH(Y51,【参考】数式用!$AI$4:$AL$4,0)+2,0), ""), "")</f>
        <v/>
      </c>
      <c r="AD51" s="920"/>
      <c r="AE51" s="423"/>
      <c r="AF51" s="56"/>
      <c r="AG51" s="438" t="str">
        <f>IFERROR(VLOOKUP(O51, 【参考】数式用!$AY$5:$AY$13, 1, FALSE), "")</f>
        <v/>
      </c>
      <c r="AH51" s="439" t="str">
        <f>IFERROR(VLOOKUP(N51, 【参考】数式用!$BA$2:$BB$50, 2, FALSE), "")</f>
        <v/>
      </c>
      <c r="AI51" s="440" t="str">
        <f t="shared" si="1"/>
        <v/>
      </c>
      <c r="AJ51" s="441" t="str">
        <f t="shared" si="2"/>
        <v/>
      </c>
      <c r="AK51" s="139"/>
      <c r="AL51" s="139"/>
      <c r="AM51" s="112"/>
      <c r="AN51" s="112"/>
      <c r="AO51" s="112"/>
      <c r="AP51" s="112"/>
      <c r="AQ51" s="112"/>
      <c r="AR51" s="112"/>
      <c r="AS51" s="112"/>
      <c r="AT51" s="112"/>
    </row>
    <row r="52" spans="1:46" s="111" customFormat="1" ht="30" customHeight="1">
      <c r="A52" s="141">
        <v>39</v>
      </c>
      <c r="B52" s="923" t="str">
        <f>IF(基本情報入力シート!C77="","",基本情報入力シート!C77)</f>
        <v/>
      </c>
      <c r="C52" s="924"/>
      <c r="D52" s="924"/>
      <c r="E52" s="924"/>
      <c r="F52" s="924"/>
      <c r="G52" s="924"/>
      <c r="H52" s="924"/>
      <c r="I52" s="925"/>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45" t="str">
        <f>IF(基本情報入力シート!Y77="","",基本情報入力シート!Y77)</f>
        <v/>
      </c>
      <c r="O52" s="153"/>
      <c r="P52" s="48"/>
      <c r="Q52" s="926"/>
      <c r="R52" s="927"/>
      <c r="S52" s="142" t="str">
        <f>IFERROR(ROUNDDOWN(Q52*VLOOKUP(N52,【参考】数式用!$AR$2:$AW$50,MATCH(P52,【参考】数式用!$AT$4:$AW$4)+2,FALSE)*0.5, 0), "")</f>
        <v/>
      </c>
      <c r="T52" s="42"/>
      <c r="U52" s="144" t="str">
        <f>IFERROR(IF(AG52&lt;&gt;"",Q52*VLOOKUP(N52,【参考】数式用!$AG$2:$AL$50,MATCH(P52,【参考】数式用!$AI$4:$AL$4,0)+2,0), ""), "")</f>
        <v/>
      </c>
      <c r="V52" s="42"/>
      <c r="W52" s="928"/>
      <c r="X52" s="929"/>
      <c r="Y52" s="43"/>
      <c r="Z52" s="51"/>
      <c r="AA52" s="143" t="str">
        <f>IFERROR(IF(Y52="ー", "", ROUNDDOWN(Z52*VLOOKUP(N52,【参考】数式用!$AR$2:$AW$50,MATCH(Y52,【参考】数式用!$AT$4:$AW$4)+2,FALSE)*0.5, 0)), "")</f>
        <v/>
      </c>
      <c r="AB52" s="52"/>
      <c r="AC52" s="920" t="str">
        <f>IFERROR(IF(AG52&lt;&gt;"",Z52*VLOOKUP(N52,【参考】数式用!$AG$2:$AL$50,MATCH(Y52,【参考】数式用!$AI$4:$AL$4,0)+2,0), ""), "")</f>
        <v/>
      </c>
      <c r="AD52" s="920"/>
      <c r="AE52" s="423"/>
      <c r="AF52" s="56"/>
      <c r="AG52" s="438" t="str">
        <f>IFERROR(VLOOKUP(O52, 【参考】数式用!$AY$5:$AY$13, 1, FALSE), "")</f>
        <v/>
      </c>
      <c r="AH52" s="439" t="str">
        <f>IFERROR(VLOOKUP(N52, 【参考】数式用!$BA$2:$BB$50, 2, FALSE), "")</f>
        <v/>
      </c>
      <c r="AI52" s="440" t="str">
        <f t="shared" si="1"/>
        <v/>
      </c>
      <c r="AJ52" s="441" t="str">
        <f t="shared" si="2"/>
        <v/>
      </c>
      <c r="AK52" s="139"/>
      <c r="AL52" s="139"/>
      <c r="AM52" s="112"/>
      <c r="AN52" s="112"/>
      <c r="AO52" s="112"/>
      <c r="AP52" s="112"/>
      <c r="AQ52" s="112"/>
      <c r="AR52" s="112"/>
      <c r="AS52" s="112"/>
      <c r="AT52" s="112"/>
    </row>
    <row r="53" spans="1:46" s="111" customFormat="1" ht="30" customHeight="1">
      <c r="A53" s="141">
        <v>40</v>
      </c>
      <c r="B53" s="923" t="str">
        <f>IF(基本情報入力シート!C78="","",基本情報入力シート!C78)</f>
        <v/>
      </c>
      <c r="C53" s="924"/>
      <c r="D53" s="924"/>
      <c r="E53" s="924"/>
      <c r="F53" s="924"/>
      <c r="G53" s="924"/>
      <c r="H53" s="924"/>
      <c r="I53" s="925"/>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45" t="str">
        <f>IF(基本情報入力シート!Y78="","",基本情報入力シート!Y78)</f>
        <v/>
      </c>
      <c r="O53" s="153"/>
      <c r="P53" s="94"/>
      <c r="Q53" s="926"/>
      <c r="R53" s="927"/>
      <c r="S53" s="142" t="str">
        <f>IFERROR(ROUNDDOWN(Q53*VLOOKUP(N53,【参考】数式用!$AR$2:$AW$50,MATCH(P53,【参考】数式用!$AT$4:$AW$4)+2,FALSE)*0.5, 0), "")</f>
        <v/>
      </c>
      <c r="T53" s="49"/>
      <c r="U53" s="144" t="str">
        <f>IFERROR(IF(AG53&lt;&gt;"",Q53*VLOOKUP(N53,【参考】数式用!$AG$2:$AL$50,MATCH(P53,【参考】数式用!$AI$4:$AL$4,0)+2,0), ""), "")</f>
        <v/>
      </c>
      <c r="V53" s="42"/>
      <c r="W53" s="928"/>
      <c r="X53" s="929"/>
      <c r="Y53" s="43"/>
      <c r="Z53" s="51"/>
      <c r="AA53" s="143" t="str">
        <f>IFERROR(IF(Y53="ー", "", ROUNDDOWN(Z53*VLOOKUP(N53,【参考】数式用!$AR$2:$AW$50,MATCH(Y53,【参考】数式用!$AT$4:$AW$4)+2,FALSE)*0.5, 0)), "")</f>
        <v/>
      </c>
      <c r="AB53" s="52"/>
      <c r="AC53" s="920" t="str">
        <f>IFERROR(IF(AG53&lt;&gt;"",Z53*VLOOKUP(N53,【参考】数式用!$AG$2:$AL$50,MATCH(Y53,【参考】数式用!$AI$4:$AL$4,0)+2,0), ""), "")</f>
        <v/>
      </c>
      <c r="AD53" s="920"/>
      <c r="AE53" s="423"/>
      <c r="AF53" s="56"/>
      <c r="AG53" s="438" t="str">
        <f>IFERROR(VLOOKUP(O53, 【参考】数式用!$AY$5:$AY$13, 1, FALSE), "")</f>
        <v/>
      </c>
      <c r="AH53" s="439" t="str">
        <f>IFERROR(VLOOKUP(N53, 【参考】数式用!$BA$2:$BB$50, 2, FALSE), "")</f>
        <v/>
      </c>
      <c r="AI53" s="440" t="str">
        <f t="shared" si="1"/>
        <v/>
      </c>
      <c r="AJ53" s="441" t="str">
        <f t="shared" si="2"/>
        <v/>
      </c>
      <c r="AK53" s="139"/>
      <c r="AL53" s="139"/>
      <c r="AM53" s="112"/>
      <c r="AN53" s="112"/>
      <c r="AO53" s="112"/>
      <c r="AP53" s="112"/>
      <c r="AQ53" s="112"/>
      <c r="AR53" s="112"/>
      <c r="AS53" s="112"/>
      <c r="AT53" s="112"/>
    </row>
    <row r="54" spans="1:46" s="111" customFormat="1" ht="30" customHeight="1">
      <c r="A54" s="141">
        <v>41</v>
      </c>
      <c r="B54" s="923" t="str">
        <f>IF(基本情報入力シート!C79="","",基本情報入力シート!C79)</f>
        <v/>
      </c>
      <c r="C54" s="924"/>
      <c r="D54" s="924"/>
      <c r="E54" s="924"/>
      <c r="F54" s="924"/>
      <c r="G54" s="924"/>
      <c r="H54" s="924"/>
      <c r="I54" s="925"/>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45" t="str">
        <f>IF(基本情報入力シート!Y79="","",基本情報入力シート!Y79)</f>
        <v/>
      </c>
      <c r="O54" s="153"/>
      <c r="P54" s="94"/>
      <c r="Q54" s="926"/>
      <c r="R54" s="927"/>
      <c r="S54" s="142" t="str">
        <f>IFERROR(ROUNDDOWN(Q54*VLOOKUP(N54,【参考】数式用!$AR$2:$AW$50,MATCH(P54,【参考】数式用!$AT$4:$AW$4)+2,FALSE)*0.5, 0), "")</f>
        <v/>
      </c>
      <c r="T54" s="42"/>
      <c r="U54" s="144" t="str">
        <f>IFERROR(IF(AG54&lt;&gt;"",Q54*VLOOKUP(N54,【参考】数式用!$AG$2:$AL$50,MATCH(P54,【参考】数式用!$AI$4:$AL$4,0)+2,0), ""), "")</f>
        <v/>
      </c>
      <c r="V54" s="42"/>
      <c r="W54" s="928"/>
      <c r="X54" s="929"/>
      <c r="Y54" s="43"/>
      <c r="Z54" s="51"/>
      <c r="AA54" s="143" t="str">
        <f>IFERROR(IF(Y54="ー", "", ROUNDDOWN(Z54*VLOOKUP(N54,【参考】数式用!$AR$2:$AW$50,MATCH(Y54,【参考】数式用!$AT$4:$AW$4)+2,FALSE)*0.5, 0)), "")</f>
        <v/>
      </c>
      <c r="AB54" s="52"/>
      <c r="AC54" s="920" t="str">
        <f>IFERROR(IF(AG54&lt;&gt;"",Z54*VLOOKUP(N54,【参考】数式用!$AG$2:$AL$50,MATCH(Y54,【参考】数式用!$AI$4:$AL$4,0)+2,0), ""), "")</f>
        <v/>
      </c>
      <c r="AD54" s="920"/>
      <c r="AE54" s="423"/>
      <c r="AF54" s="56"/>
      <c r="AG54" s="438" t="str">
        <f>IFERROR(VLOOKUP(O54, 【参考】数式用!$AY$5:$AY$13, 1, FALSE), "")</f>
        <v/>
      </c>
      <c r="AH54" s="439" t="str">
        <f>IFERROR(VLOOKUP(N54, 【参考】数式用!$BA$2:$BB$50, 2, FALSE), "")</f>
        <v/>
      </c>
      <c r="AI54" s="440" t="str">
        <f t="shared" si="1"/>
        <v/>
      </c>
      <c r="AJ54" s="441" t="str">
        <f t="shared" si="2"/>
        <v/>
      </c>
      <c r="AK54" s="139"/>
      <c r="AL54" s="139"/>
      <c r="AM54" s="112"/>
      <c r="AN54" s="112"/>
      <c r="AO54" s="112"/>
      <c r="AP54" s="112"/>
      <c r="AQ54" s="112"/>
      <c r="AR54" s="112"/>
      <c r="AS54" s="112"/>
      <c r="AT54" s="112"/>
    </row>
    <row r="55" spans="1:46" s="111" customFormat="1" ht="30" customHeight="1">
      <c r="A55" s="141">
        <v>42</v>
      </c>
      <c r="B55" s="923" t="str">
        <f>IF(基本情報入力シート!C80="","",基本情報入力シート!C80)</f>
        <v/>
      </c>
      <c r="C55" s="924"/>
      <c r="D55" s="924"/>
      <c r="E55" s="924"/>
      <c r="F55" s="924"/>
      <c r="G55" s="924"/>
      <c r="H55" s="924"/>
      <c r="I55" s="925"/>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45" t="str">
        <f>IF(基本情報入力シート!Y80="","",基本情報入力シート!Y80)</f>
        <v/>
      </c>
      <c r="O55" s="153"/>
      <c r="P55" s="48"/>
      <c r="Q55" s="926"/>
      <c r="R55" s="927"/>
      <c r="S55" s="142" t="str">
        <f>IFERROR(ROUNDDOWN(Q55*VLOOKUP(N55,【参考】数式用!$AR$2:$AW$50,MATCH(P55,【参考】数式用!$AT$4:$AW$4)+2,FALSE)*0.5, 0), "")</f>
        <v/>
      </c>
      <c r="T55" s="42"/>
      <c r="U55" s="144" t="str">
        <f>IFERROR(IF(AG55&lt;&gt;"",Q55*VLOOKUP(N55,【参考】数式用!$AG$2:$AL$50,MATCH(P55,【参考】数式用!$AI$4:$AL$4,0)+2,0), ""), "")</f>
        <v/>
      </c>
      <c r="V55" s="42"/>
      <c r="W55" s="928"/>
      <c r="X55" s="929"/>
      <c r="Y55" s="43"/>
      <c r="Z55" s="51"/>
      <c r="AA55" s="143" t="str">
        <f>IFERROR(IF(Y55="ー", "", ROUNDDOWN(Z55*VLOOKUP(N55,【参考】数式用!$AR$2:$AW$50,MATCH(Y55,【参考】数式用!$AT$4:$AW$4)+2,FALSE)*0.5, 0)), "")</f>
        <v/>
      </c>
      <c r="AB55" s="52"/>
      <c r="AC55" s="920" t="str">
        <f>IFERROR(IF(AG55&lt;&gt;"",Z55*VLOOKUP(N55,【参考】数式用!$AG$2:$AL$50,MATCH(Y55,【参考】数式用!$AI$4:$AL$4,0)+2,0), ""), "")</f>
        <v/>
      </c>
      <c r="AD55" s="920"/>
      <c r="AE55" s="423"/>
      <c r="AF55" s="56"/>
      <c r="AG55" s="438" t="str">
        <f>IFERROR(VLOOKUP(O55, 【参考】数式用!$AY$5:$AY$13, 1, FALSE), "")</f>
        <v/>
      </c>
      <c r="AH55" s="439" t="str">
        <f>IFERROR(VLOOKUP(N55, 【参考】数式用!$BA$2:$BB$50, 2, FALSE), "")</f>
        <v/>
      </c>
      <c r="AI55" s="440" t="str">
        <f t="shared" si="1"/>
        <v/>
      </c>
      <c r="AJ55" s="441" t="str">
        <f t="shared" si="2"/>
        <v/>
      </c>
      <c r="AK55" s="139"/>
      <c r="AL55" s="139"/>
      <c r="AM55" s="112"/>
      <c r="AN55" s="112"/>
      <c r="AO55" s="112"/>
      <c r="AP55" s="112"/>
      <c r="AQ55" s="112"/>
      <c r="AR55" s="112"/>
      <c r="AS55" s="112"/>
      <c r="AT55" s="112"/>
    </row>
    <row r="56" spans="1:46" s="111" customFormat="1" ht="30" customHeight="1">
      <c r="A56" s="141">
        <v>43</v>
      </c>
      <c r="B56" s="923" t="str">
        <f>IF(基本情報入力シート!C81="","",基本情報入力シート!C81)</f>
        <v/>
      </c>
      <c r="C56" s="924"/>
      <c r="D56" s="924"/>
      <c r="E56" s="924"/>
      <c r="F56" s="924"/>
      <c r="G56" s="924"/>
      <c r="H56" s="924"/>
      <c r="I56" s="925"/>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45" t="str">
        <f>IF(基本情報入力シート!Y81="","",基本情報入力シート!Y81)</f>
        <v/>
      </c>
      <c r="O56" s="153"/>
      <c r="P56" s="48"/>
      <c r="Q56" s="926"/>
      <c r="R56" s="927"/>
      <c r="S56" s="142" t="str">
        <f>IFERROR(ROUNDDOWN(Q56*VLOOKUP(N56,【参考】数式用!$AR$2:$AW$50,MATCH(P56,【参考】数式用!$AT$4:$AW$4)+2,FALSE)*0.5, 0), "")</f>
        <v/>
      </c>
      <c r="T56" s="49"/>
      <c r="U56" s="144" t="str">
        <f>IFERROR(IF(AG56&lt;&gt;"",Q56*VLOOKUP(N56,【参考】数式用!$AG$2:$AL$50,MATCH(P56,【参考】数式用!$AI$4:$AL$4,0)+2,0), ""), "")</f>
        <v/>
      </c>
      <c r="V56" s="42"/>
      <c r="W56" s="928"/>
      <c r="X56" s="929"/>
      <c r="Y56" s="43"/>
      <c r="Z56" s="51"/>
      <c r="AA56" s="143" t="str">
        <f>IFERROR(IF(Y56="ー", "", ROUNDDOWN(Z56*VLOOKUP(N56,【参考】数式用!$AR$2:$AW$50,MATCH(Y56,【参考】数式用!$AT$4:$AW$4)+2,FALSE)*0.5, 0)), "")</f>
        <v/>
      </c>
      <c r="AB56" s="52"/>
      <c r="AC56" s="920" t="str">
        <f>IFERROR(IF(AG56&lt;&gt;"",Z56*VLOOKUP(N56,【参考】数式用!$AG$2:$AL$50,MATCH(Y56,【参考】数式用!$AI$4:$AL$4,0)+2,0), ""), "")</f>
        <v/>
      </c>
      <c r="AD56" s="920"/>
      <c r="AE56" s="423"/>
      <c r="AF56" s="56"/>
      <c r="AG56" s="438" t="str">
        <f>IFERROR(VLOOKUP(O56, 【参考】数式用!$AY$5:$AY$13, 1, FALSE), "")</f>
        <v/>
      </c>
      <c r="AH56" s="439" t="str">
        <f>IFERROR(VLOOKUP(N56, 【参考】数式用!$BA$2:$BB$50, 2, FALSE), "")</f>
        <v/>
      </c>
      <c r="AI56" s="440" t="str">
        <f t="shared" si="1"/>
        <v/>
      </c>
      <c r="AJ56" s="441" t="str">
        <f t="shared" si="2"/>
        <v/>
      </c>
      <c r="AK56" s="139"/>
      <c r="AL56" s="139"/>
      <c r="AM56" s="112"/>
      <c r="AN56" s="112"/>
      <c r="AO56" s="112"/>
      <c r="AP56" s="112"/>
      <c r="AQ56" s="112"/>
      <c r="AR56" s="112"/>
      <c r="AS56" s="112"/>
      <c r="AT56" s="112"/>
    </row>
    <row r="57" spans="1:46" s="111" customFormat="1" ht="30" customHeight="1">
      <c r="A57" s="141">
        <v>44</v>
      </c>
      <c r="B57" s="923" t="str">
        <f>IF(基本情報入力シート!C82="","",基本情報入力シート!C82)</f>
        <v/>
      </c>
      <c r="C57" s="924"/>
      <c r="D57" s="924"/>
      <c r="E57" s="924"/>
      <c r="F57" s="924"/>
      <c r="G57" s="924"/>
      <c r="H57" s="924"/>
      <c r="I57" s="925"/>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45" t="str">
        <f>IF(基本情報入力シート!Y82="","",基本情報入力シート!Y82)</f>
        <v/>
      </c>
      <c r="O57" s="153"/>
      <c r="P57" s="94"/>
      <c r="Q57" s="926"/>
      <c r="R57" s="927"/>
      <c r="S57" s="142" t="str">
        <f>IFERROR(ROUNDDOWN(Q57*VLOOKUP(N57,【参考】数式用!$AR$2:$AW$50,MATCH(P57,【参考】数式用!$AT$4:$AW$4)+2,FALSE)*0.5, 0), "")</f>
        <v/>
      </c>
      <c r="T57" s="42"/>
      <c r="U57" s="144" t="str">
        <f>IFERROR(IF(AG57&lt;&gt;"",Q57*VLOOKUP(N57,【参考】数式用!$AG$2:$AL$50,MATCH(P57,【参考】数式用!$AI$4:$AL$4,0)+2,0), ""), "")</f>
        <v/>
      </c>
      <c r="V57" s="42"/>
      <c r="W57" s="928"/>
      <c r="X57" s="929"/>
      <c r="Y57" s="43"/>
      <c r="Z57" s="51"/>
      <c r="AA57" s="143" t="str">
        <f>IFERROR(IF(Y57="ー", "", ROUNDDOWN(Z57*VLOOKUP(N57,【参考】数式用!$AR$2:$AW$50,MATCH(Y57,【参考】数式用!$AT$4:$AW$4)+2,FALSE)*0.5, 0)), "")</f>
        <v/>
      </c>
      <c r="AB57" s="52"/>
      <c r="AC57" s="920" t="str">
        <f>IFERROR(IF(AG57&lt;&gt;"",Z57*VLOOKUP(N57,【参考】数式用!$AG$2:$AL$50,MATCH(Y57,【参考】数式用!$AI$4:$AL$4,0)+2,0), ""), "")</f>
        <v/>
      </c>
      <c r="AD57" s="920"/>
      <c r="AE57" s="423"/>
      <c r="AF57" s="56"/>
      <c r="AG57" s="438" t="str">
        <f>IFERROR(VLOOKUP(O57, 【参考】数式用!$AY$5:$AY$13, 1, FALSE), "")</f>
        <v/>
      </c>
      <c r="AH57" s="439" t="str">
        <f>IFERROR(VLOOKUP(N57, 【参考】数式用!$BA$2:$BB$50, 2, FALSE), "")</f>
        <v/>
      </c>
      <c r="AI57" s="440" t="str">
        <f t="shared" si="1"/>
        <v/>
      </c>
      <c r="AJ57" s="441" t="str">
        <f t="shared" si="2"/>
        <v/>
      </c>
      <c r="AK57" s="139"/>
      <c r="AL57" s="139"/>
      <c r="AM57" s="112"/>
      <c r="AN57" s="112"/>
      <c r="AO57" s="112"/>
      <c r="AP57" s="112"/>
      <c r="AQ57" s="112"/>
      <c r="AR57" s="112"/>
      <c r="AS57" s="112"/>
      <c r="AT57" s="112"/>
    </row>
    <row r="58" spans="1:46" s="111" customFormat="1" ht="30" customHeight="1">
      <c r="A58" s="141">
        <v>45</v>
      </c>
      <c r="B58" s="923" t="str">
        <f>IF(基本情報入力シート!C83="","",基本情報入力シート!C83)</f>
        <v/>
      </c>
      <c r="C58" s="924"/>
      <c r="D58" s="924"/>
      <c r="E58" s="924"/>
      <c r="F58" s="924"/>
      <c r="G58" s="924"/>
      <c r="H58" s="924"/>
      <c r="I58" s="925"/>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45" t="str">
        <f>IF(基本情報入力シート!Y83="","",基本情報入力シート!Y83)</f>
        <v/>
      </c>
      <c r="O58" s="153"/>
      <c r="P58" s="48"/>
      <c r="Q58" s="926"/>
      <c r="R58" s="927"/>
      <c r="S58" s="142" t="str">
        <f>IFERROR(ROUNDDOWN(Q58*VLOOKUP(N58,【参考】数式用!$AR$2:$AW$50,MATCH(P58,【参考】数式用!$AT$4:$AW$4)+2,FALSE)*0.5, 0), "")</f>
        <v/>
      </c>
      <c r="T58" s="42"/>
      <c r="U58" s="144" t="str">
        <f>IFERROR(IF(AG58&lt;&gt;"",Q58*VLOOKUP(N58,【参考】数式用!$AG$2:$AL$50,MATCH(P58,【参考】数式用!$AI$4:$AL$4,0)+2,0), ""), "")</f>
        <v/>
      </c>
      <c r="V58" s="42"/>
      <c r="W58" s="928"/>
      <c r="X58" s="929"/>
      <c r="Y58" s="43"/>
      <c r="Z58" s="51"/>
      <c r="AA58" s="143" t="str">
        <f>IFERROR(IF(Y58="ー", "", ROUNDDOWN(Z58*VLOOKUP(N58,【参考】数式用!$AR$2:$AW$50,MATCH(Y58,【参考】数式用!$AT$4:$AW$4)+2,FALSE)*0.5, 0)), "")</f>
        <v/>
      </c>
      <c r="AB58" s="52"/>
      <c r="AC58" s="920" t="str">
        <f>IFERROR(IF(AG58&lt;&gt;"",Z58*VLOOKUP(N58,【参考】数式用!$AG$2:$AL$50,MATCH(Y58,【参考】数式用!$AI$4:$AL$4,0)+2,0), ""), "")</f>
        <v/>
      </c>
      <c r="AD58" s="920"/>
      <c r="AE58" s="423"/>
      <c r="AF58" s="56"/>
      <c r="AG58" s="438" t="str">
        <f>IFERROR(VLOOKUP(O58, 【参考】数式用!$AY$5:$AY$13, 1, FALSE), "")</f>
        <v/>
      </c>
      <c r="AH58" s="439" t="str">
        <f>IFERROR(VLOOKUP(N58, 【参考】数式用!$BA$2:$BB$50, 2, FALSE), "")</f>
        <v/>
      </c>
      <c r="AI58" s="440" t="str">
        <f t="shared" si="1"/>
        <v/>
      </c>
      <c r="AJ58" s="441" t="str">
        <f t="shared" si="2"/>
        <v/>
      </c>
      <c r="AK58" s="139"/>
      <c r="AL58" s="139"/>
      <c r="AM58" s="112"/>
      <c r="AN58" s="112"/>
      <c r="AO58" s="112"/>
      <c r="AP58" s="112"/>
      <c r="AQ58" s="112"/>
      <c r="AR58" s="112"/>
      <c r="AS58" s="112"/>
      <c r="AT58" s="112"/>
    </row>
    <row r="59" spans="1:46" s="111" customFormat="1" ht="30" customHeight="1">
      <c r="A59" s="141">
        <v>46</v>
      </c>
      <c r="B59" s="923" t="str">
        <f>IF(基本情報入力シート!C84="","",基本情報入力シート!C84)</f>
        <v/>
      </c>
      <c r="C59" s="924"/>
      <c r="D59" s="924"/>
      <c r="E59" s="924"/>
      <c r="F59" s="924"/>
      <c r="G59" s="924"/>
      <c r="H59" s="924"/>
      <c r="I59" s="925"/>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45" t="str">
        <f>IF(基本情報入力シート!Y84="","",基本情報入力シート!Y84)</f>
        <v/>
      </c>
      <c r="O59" s="153"/>
      <c r="P59" s="48"/>
      <c r="Q59" s="926"/>
      <c r="R59" s="927"/>
      <c r="S59" s="142" t="str">
        <f>IFERROR(ROUNDDOWN(Q59*VLOOKUP(N59,【参考】数式用!$AR$2:$AW$50,MATCH(P59,【参考】数式用!$AT$4:$AW$4)+2,FALSE)*0.5, 0), "")</f>
        <v/>
      </c>
      <c r="T59" s="49"/>
      <c r="U59" s="144" t="str">
        <f>IFERROR(IF(AG59&lt;&gt;"",Q59*VLOOKUP(N59,【参考】数式用!$AG$2:$AL$50,MATCH(P59,【参考】数式用!$AI$4:$AL$4,0)+2,0), ""), "")</f>
        <v/>
      </c>
      <c r="V59" s="42"/>
      <c r="W59" s="928"/>
      <c r="X59" s="929"/>
      <c r="Y59" s="43"/>
      <c r="Z59" s="51"/>
      <c r="AA59" s="143" t="str">
        <f>IFERROR(IF(Y59="ー", "", ROUNDDOWN(Z59*VLOOKUP(N59,【参考】数式用!$AR$2:$AW$50,MATCH(Y59,【参考】数式用!$AT$4:$AW$4)+2,FALSE)*0.5, 0)), "")</f>
        <v/>
      </c>
      <c r="AB59" s="52"/>
      <c r="AC59" s="920" t="str">
        <f>IFERROR(IF(AG59&lt;&gt;"",Z59*VLOOKUP(N59,【参考】数式用!$AG$2:$AL$50,MATCH(Y59,【参考】数式用!$AI$4:$AL$4,0)+2,0), ""), "")</f>
        <v/>
      </c>
      <c r="AD59" s="920"/>
      <c r="AE59" s="423"/>
      <c r="AF59" s="56"/>
      <c r="AG59" s="438" t="str">
        <f>IFERROR(VLOOKUP(O59, 【参考】数式用!$AY$5:$AY$13, 1, FALSE), "")</f>
        <v/>
      </c>
      <c r="AH59" s="439" t="str">
        <f>IFERROR(VLOOKUP(N59, 【参考】数式用!$BA$2:$BB$50, 2, FALSE), "")</f>
        <v/>
      </c>
      <c r="AI59" s="440" t="str">
        <f t="shared" si="1"/>
        <v/>
      </c>
      <c r="AJ59" s="441" t="str">
        <f t="shared" si="2"/>
        <v/>
      </c>
      <c r="AK59" s="139"/>
      <c r="AL59" s="139"/>
      <c r="AM59" s="112"/>
      <c r="AN59" s="112"/>
      <c r="AO59" s="112"/>
      <c r="AP59" s="112"/>
      <c r="AQ59" s="112"/>
      <c r="AR59" s="112"/>
      <c r="AS59" s="112"/>
      <c r="AT59" s="112"/>
    </row>
    <row r="60" spans="1:46" s="111" customFormat="1" ht="30" customHeight="1">
      <c r="A60" s="141">
        <v>47</v>
      </c>
      <c r="B60" s="923" t="str">
        <f>IF(基本情報入力シート!C85="","",基本情報入力シート!C85)</f>
        <v/>
      </c>
      <c r="C60" s="924"/>
      <c r="D60" s="924"/>
      <c r="E60" s="924"/>
      <c r="F60" s="924"/>
      <c r="G60" s="924"/>
      <c r="H60" s="924"/>
      <c r="I60" s="925"/>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45" t="str">
        <f>IF(基本情報入力シート!Y85="","",基本情報入力シート!Y85)</f>
        <v/>
      </c>
      <c r="O60" s="153"/>
      <c r="P60" s="48"/>
      <c r="Q60" s="926"/>
      <c r="R60" s="927"/>
      <c r="S60" s="142" t="str">
        <f>IFERROR(ROUNDDOWN(Q60*VLOOKUP(N60,【参考】数式用!$AR$2:$AW$50,MATCH(P60,【参考】数式用!$AT$4:$AW$4)+2,FALSE)*0.5, 0), "")</f>
        <v/>
      </c>
      <c r="T60" s="42"/>
      <c r="U60" s="144" t="str">
        <f>IFERROR(IF(AG60&lt;&gt;"",Q60*VLOOKUP(N60,【参考】数式用!$AG$2:$AL$50,MATCH(P60,【参考】数式用!$AI$4:$AL$4,0)+2,0), ""), "")</f>
        <v/>
      </c>
      <c r="V60" s="42"/>
      <c r="W60" s="928"/>
      <c r="X60" s="929"/>
      <c r="Y60" s="43"/>
      <c r="Z60" s="51"/>
      <c r="AA60" s="143" t="str">
        <f>IFERROR(IF(Y60="ー", "", ROUNDDOWN(Z60*VLOOKUP(N60,【参考】数式用!$AR$2:$AW$50,MATCH(Y60,【参考】数式用!$AT$4:$AW$4)+2,FALSE)*0.5, 0)), "")</f>
        <v/>
      </c>
      <c r="AB60" s="52"/>
      <c r="AC60" s="920" t="str">
        <f>IFERROR(IF(AG60&lt;&gt;"",Z60*VLOOKUP(N60,【参考】数式用!$AG$2:$AL$50,MATCH(Y60,【参考】数式用!$AI$4:$AL$4,0)+2,0), ""), "")</f>
        <v/>
      </c>
      <c r="AD60" s="920"/>
      <c r="AE60" s="423"/>
      <c r="AF60" s="56"/>
      <c r="AG60" s="438" t="str">
        <f>IFERROR(VLOOKUP(O60, 【参考】数式用!$AY$5:$AY$13, 1, FALSE), "")</f>
        <v/>
      </c>
      <c r="AH60" s="439" t="str">
        <f>IFERROR(VLOOKUP(N60, 【参考】数式用!$BA$2:$BB$50, 2, FALSE), "")</f>
        <v/>
      </c>
      <c r="AI60" s="440" t="str">
        <f t="shared" si="1"/>
        <v/>
      </c>
      <c r="AJ60" s="441" t="str">
        <f t="shared" si="2"/>
        <v/>
      </c>
      <c r="AK60" s="139"/>
      <c r="AL60" s="139"/>
      <c r="AM60" s="112"/>
      <c r="AN60" s="112"/>
      <c r="AO60" s="112"/>
      <c r="AP60" s="112"/>
      <c r="AQ60" s="112"/>
      <c r="AR60" s="112"/>
      <c r="AS60" s="112"/>
      <c r="AT60" s="112"/>
    </row>
    <row r="61" spans="1:46" s="111" customFormat="1" ht="30" customHeight="1">
      <c r="A61" s="141">
        <v>48</v>
      </c>
      <c r="B61" s="923" t="str">
        <f>IF(基本情報入力シート!C86="","",基本情報入力シート!C86)</f>
        <v/>
      </c>
      <c r="C61" s="924"/>
      <c r="D61" s="924"/>
      <c r="E61" s="924"/>
      <c r="F61" s="924"/>
      <c r="G61" s="924"/>
      <c r="H61" s="924"/>
      <c r="I61" s="925"/>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45" t="str">
        <f>IF(基本情報入力シート!Y86="","",基本情報入力シート!Y86)</f>
        <v/>
      </c>
      <c r="O61" s="153"/>
      <c r="P61" s="48"/>
      <c r="Q61" s="926"/>
      <c r="R61" s="927"/>
      <c r="S61" s="142" t="str">
        <f>IFERROR(ROUNDDOWN(Q61*VLOOKUP(N61,【参考】数式用!$AR$2:$AW$50,MATCH(P61,【参考】数式用!$AT$4:$AW$4)+2,FALSE)*0.5, 0), "")</f>
        <v/>
      </c>
      <c r="T61" s="42"/>
      <c r="U61" s="144" t="str">
        <f>IFERROR(IF(AG61&lt;&gt;"",Q61*VLOOKUP(N61,【参考】数式用!$AG$2:$AL$50,MATCH(P61,【参考】数式用!$AI$4:$AL$4,0)+2,0), ""), "")</f>
        <v/>
      </c>
      <c r="V61" s="42"/>
      <c r="W61" s="928"/>
      <c r="X61" s="929"/>
      <c r="Y61" s="43"/>
      <c r="Z61" s="51"/>
      <c r="AA61" s="143" t="str">
        <f>IFERROR(IF(Y61="ー", "", ROUNDDOWN(Z61*VLOOKUP(N61,【参考】数式用!$AR$2:$AW$50,MATCH(Y61,【参考】数式用!$AT$4:$AW$4)+2,FALSE)*0.5, 0)), "")</f>
        <v/>
      </c>
      <c r="AB61" s="52"/>
      <c r="AC61" s="920" t="str">
        <f>IFERROR(IF(AG61&lt;&gt;"",Z61*VLOOKUP(N61,【参考】数式用!$AG$2:$AL$50,MATCH(Y61,【参考】数式用!$AI$4:$AL$4,0)+2,0), ""), "")</f>
        <v/>
      </c>
      <c r="AD61" s="920"/>
      <c r="AE61" s="423"/>
      <c r="AF61" s="56"/>
      <c r="AG61" s="438" t="str">
        <f>IFERROR(VLOOKUP(O61, 【参考】数式用!$AY$5:$AY$13, 1, FALSE), "")</f>
        <v/>
      </c>
      <c r="AH61" s="439" t="str">
        <f>IFERROR(VLOOKUP(N61, 【参考】数式用!$BA$2:$BB$50, 2, FALSE), "")</f>
        <v/>
      </c>
      <c r="AI61" s="440" t="str">
        <f t="shared" si="1"/>
        <v/>
      </c>
      <c r="AJ61" s="441" t="str">
        <f t="shared" si="2"/>
        <v/>
      </c>
      <c r="AK61" s="139"/>
      <c r="AL61" s="139"/>
      <c r="AM61" s="112"/>
      <c r="AN61" s="112"/>
      <c r="AO61" s="112"/>
      <c r="AP61" s="112"/>
      <c r="AQ61" s="112"/>
      <c r="AR61" s="112"/>
      <c r="AS61" s="112"/>
      <c r="AT61" s="112"/>
    </row>
    <row r="62" spans="1:46" s="111" customFormat="1" ht="30" customHeight="1">
      <c r="A62" s="141">
        <v>49</v>
      </c>
      <c r="B62" s="923" t="str">
        <f>IF(基本情報入力シート!C87="","",基本情報入力シート!C87)</f>
        <v/>
      </c>
      <c r="C62" s="924"/>
      <c r="D62" s="924"/>
      <c r="E62" s="924"/>
      <c r="F62" s="924"/>
      <c r="G62" s="924"/>
      <c r="H62" s="924"/>
      <c r="I62" s="925"/>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45" t="str">
        <f>IF(基本情報入力シート!Y87="","",基本情報入力シート!Y87)</f>
        <v/>
      </c>
      <c r="O62" s="153"/>
      <c r="P62" s="48"/>
      <c r="Q62" s="926"/>
      <c r="R62" s="927"/>
      <c r="S62" s="142" t="str">
        <f>IFERROR(ROUNDDOWN(Q62*VLOOKUP(N62,【参考】数式用!$AR$2:$AW$50,MATCH(P62,【参考】数式用!$AT$4:$AW$4)+2,FALSE)*0.5, 0), "")</f>
        <v/>
      </c>
      <c r="T62" s="49"/>
      <c r="U62" s="144" t="str">
        <f>IFERROR(IF(AG62&lt;&gt;"",Q62*VLOOKUP(N62,【参考】数式用!$AG$2:$AL$50,MATCH(P62,【参考】数式用!$AI$4:$AL$4,0)+2,0), ""), "")</f>
        <v/>
      </c>
      <c r="V62" s="42"/>
      <c r="W62" s="928"/>
      <c r="X62" s="929"/>
      <c r="Y62" s="43"/>
      <c r="Z62" s="51"/>
      <c r="AA62" s="143" t="str">
        <f>IFERROR(IF(Y62="ー", "", ROUNDDOWN(Z62*VLOOKUP(N62,【参考】数式用!$AR$2:$AW$50,MATCH(Y62,【参考】数式用!$AT$4:$AW$4)+2,FALSE)*0.5, 0)), "")</f>
        <v/>
      </c>
      <c r="AB62" s="52"/>
      <c r="AC62" s="920" t="str">
        <f>IFERROR(IF(AG62&lt;&gt;"",Z62*VLOOKUP(N62,【参考】数式用!$AG$2:$AL$50,MATCH(Y62,【参考】数式用!$AI$4:$AL$4,0)+2,0), ""), "")</f>
        <v/>
      </c>
      <c r="AD62" s="920"/>
      <c r="AE62" s="423"/>
      <c r="AF62" s="56"/>
      <c r="AG62" s="438" t="str">
        <f>IFERROR(VLOOKUP(O62, 【参考】数式用!$AY$5:$AY$13, 1, FALSE), "")</f>
        <v/>
      </c>
      <c r="AH62" s="439" t="str">
        <f>IFERROR(VLOOKUP(N62, 【参考】数式用!$BA$2:$BB$50, 2, FALSE), "")</f>
        <v/>
      </c>
      <c r="AI62" s="440" t="str">
        <f t="shared" si="1"/>
        <v/>
      </c>
      <c r="AJ62" s="441" t="str">
        <f t="shared" si="2"/>
        <v/>
      </c>
      <c r="AK62" s="139"/>
      <c r="AL62" s="139"/>
      <c r="AM62" s="112"/>
      <c r="AN62" s="112"/>
      <c r="AO62" s="112"/>
      <c r="AP62" s="112"/>
      <c r="AQ62" s="112"/>
      <c r="AR62" s="112"/>
      <c r="AS62" s="112"/>
      <c r="AT62" s="112"/>
    </row>
    <row r="63" spans="1:46" s="111" customFormat="1" ht="30" customHeight="1">
      <c r="A63" s="141">
        <v>50</v>
      </c>
      <c r="B63" s="923" t="str">
        <f>IF(基本情報入力シート!C88="","",基本情報入力シート!C88)</f>
        <v/>
      </c>
      <c r="C63" s="924"/>
      <c r="D63" s="924"/>
      <c r="E63" s="924"/>
      <c r="F63" s="924"/>
      <c r="G63" s="924"/>
      <c r="H63" s="924"/>
      <c r="I63" s="925"/>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45" t="str">
        <f>IF(基本情報入力シート!Y88="","",基本情報入力シート!Y88)</f>
        <v/>
      </c>
      <c r="O63" s="153"/>
      <c r="P63" s="48"/>
      <c r="Q63" s="926"/>
      <c r="R63" s="927"/>
      <c r="S63" s="142" t="str">
        <f>IFERROR(ROUNDDOWN(Q63*VLOOKUP(N63,【参考】数式用!$AR$2:$AW$50,MATCH(P63,【参考】数式用!$AT$4:$AW$4)+2,FALSE)*0.5, 0), "")</f>
        <v/>
      </c>
      <c r="T63" s="49"/>
      <c r="U63" s="144" t="str">
        <f>IFERROR(IF(AG63&lt;&gt;"",Q63*VLOOKUP(N63,【参考】数式用!$AG$2:$AL$50,MATCH(P63,【参考】数式用!$AI$4:$AL$4,0)+2,0), ""), "")</f>
        <v/>
      </c>
      <c r="V63" s="42"/>
      <c r="W63" s="928"/>
      <c r="X63" s="929"/>
      <c r="Y63" s="43"/>
      <c r="Z63" s="51"/>
      <c r="AA63" s="143" t="str">
        <f>IFERROR(IF(Y63="ー", "", ROUNDDOWN(Z63*VLOOKUP(N63,【参考】数式用!$AR$2:$AW$50,MATCH(Y63,【参考】数式用!$AT$4:$AW$4)+2,FALSE)*0.5, 0)), "")</f>
        <v/>
      </c>
      <c r="AB63" s="52"/>
      <c r="AC63" s="920" t="str">
        <f>IFERROR(IF(AG63&lt;&gt;"",Z63*VLOOKUP(N63,【参考】数式用!$AG$2:$AL$50,MATCH(Y63,【参考】数式用!$AI$4:$AL$4,0)+2,0), ""), "")</f>
        <v/>
      </c>
      <c r="AD63" s="920"/>
      <c r="AE63" s="423"/>
      <c r="AF63" s="56"/>
      <c r="AG63" s="438" t="str">
        <f>IFERROR(VLOOKUP(O63, 【参考】数式用!$AY$5:$AY$13, 1, FALSE), "")</f>
        <v/>
      </c>
      <c r="AH63" s="439" t="str">
        <f>IFERROR(VLOOKUP(N63, 【参考】数式用!$BA$2:$BB$50, 2, FALSE), "")</f>
        <v/>
      </c>
      <c r="AI63" s="440" t="str">
        <f t="shared" si="1"/>
        <v/>
      </c>
      <c r="AJ63" s="441" t="str">
        <f t="shared" si="2"/>
        <v/>
      </c>
      <c r="AK63" s="139"/>
      <c r="AL63" s="139"/>
      <c r="AM63" s="112"/>
      <c r="AN63" s="112"/>
      <c r="AO63" s="112"/>
      <c r="AP63" s="112"/>
      <c r="AQ63" s="112"/>
      <c r="AR63" s="112"/>
      <c r="AS63" s="112"/>
      <c r="AT63" s="112"/>
    </row>
    <row r="64" spans="1:46" s="111" customFormat="1" ht="30" customHeight="1">
      <c r="A64" s="141">
        <v>51</v>
      </c>
      <c r="B64" s="923" t="str">
        <f>IF(基本情報入力シート!C89="","",基本情報入力シート!C89)</f>
        <v/>
      </c>
      <c r="C64" s="924"/>
      <c r="D64" s="924"/>
      <c r="E64" s="924"/>
      <c r="F64" s="924"/>
      <c r="G64" s="924"/>
      <c r="H64" s="924"/>
      <c r="I64" s="925"/>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45" t="str">
        <f>IF(基本情報入力シート!Y89="","",基本情報入力シート!Y89)</f>
        <v/>
      </c>
      <c r="O64" s="153"/>
      <c r="P64" s="48"/>
      <c r="Q64" s="926"/>
      <c r="R64" s="927"/>
      <c r="S64" s="142" t="str">
        <f>IFERROR(ROUNDDOWN(Q64*VLOOKUP(N64,【参考】数式用!$AR$2:$AW$50,MATCH(P64,【参考】数式用!$AT$4:$AW$4)+2,FALSE)*0.5, 0), "")</f>
        <v/>
      </c>
      <c r="T64" s="49"/>
      <c r="U64" s="144" t="str">
        <f>IFERROR(IF(AG64&lt;&gt;"",Q64*VLOOKUP(N64,【参考】数式用!$AG$2:$AL$50,MATCH(P64,【参考】数式用!$AI$4:$AL$4,0)+2,0), ""), "")</f>
        <v/>
      </c>
      <c r="V64" s="42"/>
      <c r="W64" s="928"/>
      <c r="X64" s="929"/>
      <c r="Y64" s="43"/>
      <c r="Z64" s="51"/>
      <c r="AA64" s="143" t="str">
        <f>IFERROR(IF(Y64="ー", "", ROUNDDOWN(Z64*VLOOKUP(N64,【参考】数式用!$AR$2:$AW$50,MATCH(Y64,【参考】数式用!$AT$4:$AW$4)+2,FALSE)*0.5, 0)), "")</f>
        <v/>
      </c>
      <c r="AB64" s="52"/>
      <c r="AC64" s="920" t="str">
        <f>IFERROR(IF(AG64&lt;&gt;"",Z64*VLOOKUP(N64,【参考】数式用!$AG$2:$AL$50,MATCH(Y64,【参考】数式用!$AI$4:$AL$4,0)+2,0), ""), "")</f>
        <v/>
      </c>
      <c r="AD64" s="920"/>
      <c r="AE64" s="423"/>
      <c r="AF64" s="56"/>
      <c r="AG64" s="438" t="str">
        <f>IFERROR(VLOOKUP(O64, 【参考】数式用!$AY$5:$AY$13, 1, FALSE), "")</f>
        <v/>
      </c>
      <c r="AH64" s="439" t="str">
        <f>IFERROR(VLOOKUP(N64, 【参考】数式用!$BA$2:$BB$50, 2, FALSE), "")</f>
        <v/>
      </c>
      <c r="AI64" s="440" t="str">
        <f t="shared" si="1"/>
        <v/>
      </c>
      <c r="AJ64" s="441" t="str">
        <f t="shared" si="2"/>
        <v/>
      </c>
      <c r="AK64" s="139"/>
      <c r="AL64" s="139"/>
      <c r="AM64" s="112"/>
      <c r="AN64" s="112"/>
      <c r="AO64" s="112"/>
      <c r="AP64" s="112"/>
      <c r="AQ64" s="112"/>
      <c r="AR64" s="112"/>
      <c r="AS64" s="112"/>
      <c r="AT64" s="112"/>
    </row>
    <row r="65" spans="1:46" s="111" customFormat="1" ht="30" customHeight="1">
      <c r="A65" s="141">
        <v>52</v>
      </c>
      <c r="B65" s="923" t="str">
        <f>IF(基本情報入力シート!C90="","",基本情報入力シート!C90)</f>
        <v/>
      </c>
      <c r="C65" s="924"/>
      <c r="D65" s="924"/>
      <c r="E65" s="924"/>
      <c r="F65" s="924"/>
      <c r="G65" s="924"/>
      <c r="H65" s="924"/>
      <c r="I65" s="925"/>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45" t="str">
        <f>IF(基本情報入力シート!Y90="","",基本情報入力シート!Y90)</f>
        <v/>
      </c>
      <c r="O65" s="153"/>
      <c r="P65" s="48"/>
      <c r="Q65" s="926"/>
      <c r="R65" s="927"/>
      <c r="S65" s="142" t="str">
        <f>IFERROR(ROUNDDOWN(Q65*VLOOKUP(N65,【参考】数式用!$AR$2:$AW$50,MATCH(P65,【参考】数式用!$AT$4:$AW$4)+2,FALSE)*0.5, 0), "")</f>
        <v/>
      </c>
      <c r="T65" s="49"/>
      <c r="U65" s="144" t="str">
        <f>IFERROR(IF(AG65&lt;&gt;"",Q65*VLOOKUP(N65,【参考】数式用!$AG$2:$AL$50,MATCH(P65,【参考】数式用!$AI$4:$AL$4,0)+2,0), ""), "")</f>
        <v/>
      </c>
      <c r="V65" s="42"/>
      <c r="W65" s="928"/>
      <c r="X65" s="929"/>
      <c r="Y65" s="43"/>
      <c r="Z65" s="51"/>
      <c r="AA65" s="143" t="str">
        <f>IFERROR(IF(Y65="ー", "", ROUNDDOWN(Z65*VLOOKUP(N65,【参考】数式用!$AR$2:$AW$50,MATCH(Y65,【参考】数式用!$AT$4:$AW$4)+2,FALSE)*0.5, 0)), "")</f>
        <v/>
      </c>
      <c r="AB65" s="52"/>
      <c r="AC65" s="920" t="str">
        <f>IFERROR(IF(AG65&lt;&gt;"",Z65*VLOOKUP(N65,【参考】数式用!$AG$2:$AL$50,MATCH(Y65,【参考】数式用!$AI$4:$AL$4,0)+2,0), ""), "")</f>
        <v/>
      </c>
      <c r="AD65" s="920"/>
      <c r="AE65" s="423"/>
      <c r="AF65" s="56"/>
      <c r="AG65" s="438" t="str">
        <f>IFERROR(VLOOKUP(O65, 【参考】数式用!$AY$5:$AY$13, 1, FALSE), "")</f>
        <v/>
      </c>
      <c r="AH65" s="439" t="str">
        <f>IFERROR(VLOOKUP(N65, 【参考】数式用!$BA$2:$BB$50, 2, FALSE), "")</f>
        <v/>
      </c>
      <c r="AI65" s="440" t="str">
        <f t="shared" si="1"/>
        <v/>
      </c>
      <c r="AJ65" s="441" t="str">
        <f t="shared" si="2"/>
        <v/>
      </c>
      <c r="AK65" s="139"/>
      <c r="AL65" s="139"/>
      <c r="AM65" s="112"/>
      <c r="AN65" s="112"/>
      <c r="AO65" s="112"/>
      <c r="AP65" s="112"/>
      <c r="AQ65" s="112"/>
      <c r="AR65" s="112"/>
      <c r="AS65" s="112"/>
      <c r="AT65" s="112"/>
    </row>
    <row r="66" spans="1:46" s="111" customFormat="1" ht="30" customHeight="1">
      <c r="A66" s="141">
        <v>53</v>
      </c>
      <c r="B66" s="923" t="str">
        <f>IF(基本情報入力シート!C91="","",基本情報入力シート!C91)</f>
        <v/>
      </c>
      <c r="C66" s="924"/>
      <c r="D66" s="924"/>
      <c r="E66" s="924"/>
      <c r="F66" s="924"/>
      <c r="G66" s="924"/>
      <c r="H66" s="924"/>
      <c r="I66" s="925"/>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45" t="str">
        <f>IF(基本情報入力シート!Y91="","",基本情報入力シート!Y91)</f>
        <v/>
      </c>
      <c r="O66" s="153"/>
      <c r="P66" s="48"/>
      <c r="Q66" s="926"/>
      <c r="R66" s="927"/>
      <c r="S66" s="142" t="str">
        <f>IFERROR(ROUNDDOWN(Q66*VLOOKUP(N66,【参考】数式用!$AR$2:$AW$50,MATCH(P66,【参考】数式用!$AT$4:$AW$4)+2,FALSE)*0.5, 0), "")</f>
        <v/>
      </c>
      <c r="T66" s="49"/>
      <c r="U66" s="144" t="str">
        <f>IFERROR(IF(AG66&lt;&gt;"",Q66*VLOOKUP(N66,【参考】数式用!$AG$2:$AL$50,MATCH(P66,【参考】数式用!$AI$4:$AL$4,0)+2,0), ""), "")</f>
        <v/>
      </c>
      <c r="V66" s="42"/>
      <c r="W66" s="928"/>
      <c r="X66" s="929"/>
      <c r="Y66" s="43"/>
      <c r="Z66" s="51"/>
      <c r="AA66" s="143" t="str">
        <f>IFERROR(IF(Y66="ー", "", ROUNDDOWN(Z66*VLOOKUP(N66,【参考】数式用!$AR$2:$AW$50,MATCH(Y66,【参考】数式用!$AT$4:$AW$4)+2,FALSE)*0.5, 0)), "")</f>
        <v/>
      </c>
      <c r="AB66" s="52"/>
      <c r="AC66" s="920" t="str">
        <f>IFERROR(IF(AG66&lt;&gt;"",Z66*VLOOKUP(N66,【参考】数式用!$AG$2:$AL$50,MATCH(Y66,【参考】数式用!$AI$4:$AL$4,0)+2,0), ""), "")</f>
        <v/>
      </c>
      <c r="AD66" s="920"/>
      <c r="AE66" s="423"/>
      <c r="AF66" s="56"/>
      <c r="AG66" s="438" t="str">
        <f>IFERROR(VLOOKUP(O66, 【参考】数式用!$AY$5:$AY$13, 1, FALSE), "")</f>
        <v/>
      </c>
      <c r="AH66" s="439" t="str">
        <f>IFERROR(VLOOKUP(N66, 【参考】数式用!$BA$2:$BB$50, 2, FALSE), "")</f>
        <v/>
      </c>
      <c r="AI66" s="440" t="str">
        <f t="shared" si="1"/>
        <v/>
      </c>
      <c r="AJ66" s="441" t="str">
        <f t="shared" si="2"/>
        <v/>
      </c>
      <c r="AK66" s="139"/>
      <c r="AL66" s="139"/>
      <c r="AM66" s="112"/>
      <c r="AN66" s="112"/>
      <c r="AO66" s="112"/>
      <c r="AP66" s="112"/>
      <c r="AQ66" s="112"/>
      <c r="AR66" s="112"/>
      <c r="AS66" s="112"/>
      <c r="AT66" s="112"/>
    </row>
    <row r="67" spans="1:46" s="111" customFormat="1" ht="30" customHeight="1">
      <c r="A67" s="141">
        <v>54</v>
      </c>
      <c r="B67" s="923" t="str">
        <f>IF(基本情報入力シート!C92="","",基本情報入力シート!C92)</f>
        <v/>
      </c>
      <c r="C67" s="924"/>
      <c r="D67" s="924"/>
      <c r="E67" s="924"/>
      <c r="F67" s="924"/>
      <c r="G67" s="924"/>
      <c r="H67" s="924"/>
      <c r="I67" s="925"/>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45" t="str">
        <f>IF(基本情報入力シート!Y92="","",基本情報入力シート!Y92)</f>
        <v/>
      </c>
      <c r="O67" s="153"/>
      <c r="P67" s="48"/>
      <c r="Q67" s="926"/>
      <c r="R67" s="927"/>
      <c r="S67" s="142" t="str">
        <f>IFERROR(ROUNDDOWN(Q67*VLOOKUP(N67,【参考】数式用!$AR$2:$AW$50,MATCH(P67,【参考】数式用!$AT$4:$AW$4)+2,FALSE)*0.5, 0), "")</f>
        <v/>
      </c>
      <c r="T67" s="49"/>
      <c r="U67" s="144" t="str">
        <f>IFERROR(IF(AG67&lt;&gt;"",Q67*VLOOKUP(N67,【参考】数式用!$AG$2:$AL$50,MATCH(P67,【参考】数式用!$AI$4:$AL$4,0)+2,0), ""), "")</f>
        <v/>
      </c>
      <c r="V67" s="42"/>
      <c r="W67" s="928"/>
      <c r="X67" s="929"/>
      <c r="Y67" s="43"/>
      <c r="Z67" s="51"/>
      <c r="AA67" s="143" t="str">
        <f>IFERROR(IF(Y67="ー", "", ROUNDDOWN(Z67*VLOOKUP(N67,【参考】数式用!$AR$2:$AW$50,MATCH(Y67,【参考】数式用!$AT$4:$AW$4)+2,FALSE)*0.5, 0)), "")</f>
        <v/>
      </c>
      <c r="AB67" s="52"/>
      <c r="AC67" s="920" t="str">
        <f>IFERROR(IF(AG67&lt;&gt;"",Z67*VLOOKUP(N67,【参考】数式用!$AG$2:$AL$50,MATCH(Y67,【参考】数式用!$AI$4:$AL$4,0)+2,0), ""), "")</f>
        <v/>
      </c>
      <c r="AD67" s="920"/>
      <c r="AE67" s="423"/>
      <c r="AF67" s="56"/>
      <c r="AG67" s="438" t="str">
        <f>IFERROR(VLOOKUP(O67, 【参考】数式用!$AY$5:$AY$13, 1, FALSE), "")</f>
        <v/>
      </c>
      <c r="AH67" s="439" t="str">
        <f>IFERROR(VLOOKUP(N67, 【参考】数式用!$BA$2:$BB$50, 2, FALSE), "")</f>
        <v/>
      </c>
      <c r="AI67" s="440" t="str">
        <f t="shared" si="1"/>
        <v/>
      </c>
      <c r="AJ67" s="441" t="str">
        <f t="shared" si="2"/>
        <v/>
      </c>
      <c r="AK67" s="139"/>
      <c r="AL67" s="139"/>
      <c r="AM67" s="112"/>
      <c r="AN67" s="112"/>
      <c r="AO67" s="112"/>
      <c r="AP67" s="112"/>
      <c r="AQ67" s="112"/>
      <c r="AR67" s="112"/>
      <c r="AS67" s="112"/>
      <c r="AT67" s="112"/>
    </row>
    <row r="68" spans="1:46" s="111" customFormat="1" ht="30" customHeight="1">
      <c r="A68" s="141">
        <v>55</v>
      </c>
      <c r="B68" s="923" t="str">
        <f>IF(基本情報入力シート!C93="","",基本情報入力シート!C93)</f>
        <v/>
      </c>
      <c r="C68" s="924"/>
      <c r="D68" s="924"/>
      <c r="E68" s="924"/>
      <c r="F68" s="924"/>
      <c r="G68" s="924"/>
      <c r="H68" s="924"/>
      <c r="I68" s="925"/>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45" t="str">
        <f>IF(基本情報入力シート!Y93="","",基本情報入力シート!Y93)</f>
        <v/>
      </c>
      <c r="O68" s="153"/>
      <c r="P68" s="48"/>
      <c r="Q68" s="926"/>
      <c r="R68" s="927"/>
      <c r="S68" s="142" t="str">
        <f>IFERROR(ROUNDDOWN(Q68*VLOOKUP(N68,【参考】数式用!$AR$2:$AW$50,MATCH(P68,【参考】数式用!$AT$4:$AW$4)+2,FALSE)*0.5, 0), "")</f>
        <v/>
      </c>
      <c r="T68" s="49"/>
      <c r="U68" s="144" t="str">
        <f>IFERROR(IF(AG68&lt;&gt;"",Q68*VLOOKUP(N68,【参考】数式用!$AG$2:$AL$50,MATCH(P68,【参考】数式用!$AI$4:$AL$4,0)+2,0), ""), "")</f>
        <v/>
      </c>
      <c r="V68" s="42"/>
      <c r="W68" s="928"/>
      <c r="X68" s="929"/>
      <c r="Y68" s="43"/>
      <c r="Z68" s="51"/>
      <c r="AA68" s="143" t="str">
        <f>IFERROR(IF(Y68="ー", "", ROUNDDOWN(Z68*VLOOKUP(N68,【参考】数式用!$AR$2:$AW$50,MATCH(Y68,【参考】数式用!$AT$4:$AW$4)+2,FALSE)*0.5, 0)), "")</f>
        <v/>
      </c>
      <c r="AB68" s="52"/>
      <c r="AC68" s="920" t="str">
        <f>IFERROR(IF(AG68&lt;&gt;"",Z68*VLOOKUP(N68,【参考】数式用!$AG$2:$AL$50,MATCH(Y68,【参考】数式用!$AI$4:$AL$4,0)+2,0), ""), "")</f>
        <v/>
      </c>
      <c r="AD68" s="920"/>
      <c r="AE68" s="423"/>
      <c r="AF68" s="56"/>
      <c r="AG68" s="438" t="str">
        <f>IFERROR(VLOOKUP(O68, 【参考】数式用!$AY$5:$AY$13, 1, FALSE), "")</f>
        <v/>
      </c>
      <c r="AH68" s="439" t="str">
        <f>IFERROR(VLOOKUP(N68, 【参考】数式用!$BA$2:$BB$50, 2, FALSE), "")</f>
        <v/>
      </c>
      <c r="AI68" s="440" t="str">
        <f t="shared" si="1"/>
        <v/>
      </c>
      <c r="AJ68" s="441" t="str">
        <f t="shared" si="2"/>
        <v/>
      </c>
      <c r="AK68" s="139"/>
      <c r="AL68" s="139"/>
      <c r="AM68" s="112"/>
      <c r="AN68" s="112"/>
      <c r="AO68" s="112"/>
      <c r="AP68" s="112"/>
      <c r="AQ68" s="112"/>
      <c r="AR68" s="112"/>
      <c r="AS68" s="112"/>
      <c r="AT68" s="112"/>
    </row>
    <row r="69" spans="1:46" s="111" customFormat="1" ht="30" customHeight="1">
      <c r="A69" s="141">
        <v>56</v>
      </c>
      <c r="B69" s="923" t="str">
        <f>IF(基本情報入力シート!C94="","",基本情報入力シート!C94)</f>
        <v/>
      </c>
      <c r="C69" s="924"/>
      <c r="D69" s="924"/>
      <c r="E69" s="924"/>
      <c r="F69" s="924"/>
      <c r="G69" s="924"/>
      <c r="H69" s="924"/>
      <c r="I69" s="925"/>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45" t="str">
        <f>IF(基本情報入力シート!Y94="","",基本情報入力シート!Y94)</f>
        <v/>
      </c>
      <c r="O69" s="153"/>
      <c r="P69" s="48"/>
      <c r="Q69" s="926"/>
      <c r="R69" s="927"/>
      <c r="S69" s="142" t="str">
        <f>IFERROR(ROUNDDOWN(Q69*VLOOKUP(N69,【参考】数式用!$AR$2:$AW$50,MATCH(P69,【参考】数式用!$AT$4:$AW$4)+2,FALSE)*0.5, 0), "")</f>
        <v/>
      </c>
      <c r="T69" s="49"/>
      <c r="U69" s="144" t="str">
        <f>IFERROR(IF(AG69&lt;&gt;"",Q69*VLOOKUP(N69,【参考】数式用!$AG$2:$AL$50,MATCH(P69,【参考】数式用!$AI$4:$AL$4,0)+2,0), ""), "")</f>
        <v/>
      </c>
      <c r="V69" s="42"/>
      <c r="W69" s="928"/>
      <c r="X69" s="929"/>
      <c r="Y69" s="43"/>
      <c r="Z69" s="51"/>
      <c r="AA69" s="143" t="str">
        <f>IFERROR(IF(Y69="ー", "", ROUNDDOWN(Z69*VLOOKUP(N69,【参考】数式用!$AR$2:$AW$50,MATCH(Y69,【参考】数式用!$AT$4:$AW$4)+2,FALSE)*0.5, 0)), "")</f>
        <v/>
      </c>
      <c r="AB69" s="52"/>
      <c r="AC69" s="920" t="str">
        <f>IFERROR(IF(AG69&lt;&gt;"",Z69*VLOOKUP(N69,【参考】数式用!$AG$2:$AL$50,MATCH(Y69,【参考】数式用!$AI$4:$AL$4,0)+2,0), ""), "")</f>
        <v/>
      </c>
      <c r="AD69" s="920"/>
      <c r="AE69" s="423"/>
      <c r="AF69" s="56"/>
      <c r="AG69" s="438" t="str">
        <f>IFERROR(VLOOKUP(O69, 【参考】数式用!$AY$5:$AY$13, 1, FALSE), "")</f>
        <v/>
      </c>
      <c r="AH69" s="439" t="str">
        <f>IFERROR(VLOOKUP(N69, 【参考】数式用!$BA$2:$BB$50, 2, FALSE), "")</f>
        <v/>
      </c>
      <c r="AI69" s="440" t="str">
        <f t="shared" si="1"/>
        <v/>
      </c>
      <c r="AJ69" s="441" t="str">
        <f t="shared" si="2"/>
        <v/>
      </c>
      <c r="AK69" s="139"/>
      <c r="AL69" s="139"/>
      <c r="AM69" s="112"/>
      <c r="AN69" s="112"/>
      <c r="AO69" s="112"/>
      <c r="AP69" s="112"/>
      <c r="AQ69" s="112"/>
      <c r="AR69" s="112"/>
      <c r="AS69" s="112"/>
      <c r="AT69" s="112"/>
    </row>
    <row r="70" spans="1:46" s="111" customFormat="1" ht="30" customHeight="1">
      <c r="A70" s="141">
        <v>57</v>
      </c>
      <c r="B70" s="923" t="str">
        <f>IF(基本情報入力シート!C95="","",基本情報入力シート!C95)</f>
        <v/>
      </c>
      <c r="C70" s="924"/>
      <c r="D70" s="924"/>
      <c r="E70" s="924"/>
      <c r="F70" s="924"/>
      <c r="G70" s="924"/>
      <c r="H70" s="924"/>
      <c r="I70" s="925"/>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45" t="str">
        <f>IF(基本情報入力シート!Y95="","",基本情報入力シート!Y95)</f>
        <v/>
      </c>
      <c r="O70" s="153"/>
      <c r="P70" s="48"/>
      <c r="Q70" s="926"/>
      <c r="R70" s="927"/>
      <c r="S70" s="142" t="str">
        <f>IFERROR(ROUNDDOWN(Q70*VLOOKUP(N70,【参考】数式用!$AR$2:$AW$50,MATCH(P70,【参考】数式用!$AT$4:$AW$4)+2,FALSE)*0.5, 0), "")</f>
        <v/>
      </c>
      <c r="T70" s="49"/>
      <c r="U70" s="144" t="str">
        <f>IFERROR(IF(AG70&lt;&gt;"",Q70*VLOOKUP(N70,【参考】数式用!$AG$2:$AL$50,MATCH(P70,【参考】数式用!$AI$4:$AL$4,0)+2,0), ""), "")</f>
        <v/>
      </c>
      <c r="V70" s="42"/>
      <c r="W70" s="928"/>
      <c r="X70" s="929"/>
      <c r="Y70" s="43"/>
      <c r="Z70" s="51"/>
      <c r="AA70" s="143" t="str">
        <f>IFERROR(IF(Y70="ー", "", ROUNDDOWN(Z70*VLOOKUP(N70,【参考】数式用!$AR$2:$AW$50,MATCH(Y70,【参考】数式用!$AT$4:$AW$4)+2,FALSE)*0.5, 0)), "")</f>
        <v/>
      </c>
      <c r="AB70" s="52"/>
      <c r="AC70" s="920" t="str">
        <f>IFERROR(IF(AG70&lt;&gt;"",Z70*VLOOKUP(N70,【参考】数式用!$AG$2:$AL$50,MATCH(Y70,【参考】数式用!$AI$4:$AL$4,0)+2,0), ""), "")</f>
        <v/>
      </c>
      <c r="AD70" s="920"/>
      <c r="AE70" s="423"/>
      <c r="AF70" s="56"/>
      <c r="AG70" s="438" t="str">
        <f>IFERROR(VLOOKUP(O70, 【参考】数式用!$AY$5:$AY$13, 1, FALSE), "")</f>
        <v/>
      </c>
      <c r="AH70" s="439" t="str">
        <f>IFERROR(VLOOKUP(N70, 【参考】数式用!$BA$2:$BB$50, 2, FALSE), "")</f>
        <v/>
      </c>
      <c r="AI70" s="440" t="str">
        <f t="shared" si="1"/>
        <v/>
      </c>
      <c r="AJ70" s="441" t="str">
        <f t="shared" si="2"/>
        <v/>
      </c>
      <c r="AK70" s="139"/>
      <c r="AL70" s="139"/>
      <c r="AM70" s="112"/>
      <c r="AN70" s="112"/>
      <c r="AO70" s="112"/>
      <c r="AP70" s="112"/>
      <c r="AQ70" s="112"/>
      <c r="AR70" s="112"/>
      <c r="AS70" s="112"/>
      <c r="AT70" s="112"/>
    </row>
    <row r="71" spans="1:46" s="111" customFormat="1" ht="30" customHeight="1">
      <c r="A71" s="141">
        <v>58</v>
      </c>
      <c r="B71" s="923" t="str">
        <f>IF(基本情報入力シート!C96="","",基本情報入力シート!C96)</f>
        <v/>
      </c>
      <c r="C71" s="924"/>
      <c r="D71" s="924"/>
      <c r="E71" s="924"/>
      <c r="F71" s="924"/>
      <c r="G71" s="924"/>
      <c r="H71" s="924"/>
      <c r="I71" s="925"/>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45" t="str">
        <f>IF(基本情報入力シート!Y96="","",基本情報入力シート!Y96)</f>
        <v/>
      </c>
      <c r="O71" s="153"/>
      <c r="P71" s="48"/>
      <c r="Q71" s="926"/>
      <c r="R71" s="927"/>
      <c r="S71" s="142" t="str">
        <f>IFERROR(ROUNDDOWN(Q71*VLOOKUP(N71,【参考】数式用!$AR$2:$AW$50,MATCH(P71,【参考】数式用!$AT$4:$AW$4)+2,FALSE)*0.5, 0), "")</f>
        <v/>
      </c>
      <c r="T71" s="49"/>
      <c r="U71" s="144" t="str">
        <f>IFERROR(IF(AG71&lt;&gt;"",Q71*VLOOKUP(N71,【参考】数式用!$AG$2:$AL$50,MATCH(P71,【参考】数式用!$AI$4:$AL$4,0)+2,0), ""), "")</f>
        <v/>
      </c>
      <c r="V71" s="42"/>
      <c r="W71" s="928"/>
      <c r="X71" s="929"/>
      <c r="Y71" s="43"/>
      <c r="Z71" s="51"/>
      <c r="AA71" s="143" t="str">
        <f>IFERROR(IF(Y71="ー", "", ROUNDDOWN(Z71*VLOOKUP(N71,【参考】数式用!$AR$2:$AW$50,MATCH(Y71,【参考】数式用!$AT$4:$AW$4)+2,FALSE)*0.5, 0)), "")</f>
        <v/>
      </c>
      <c r="AB71" s="52"/>
      <c r="AC71" s="920" t="str">
        <f>IFERROR(IF(AG71&lt;&gt;"",Z71*VLOOKUP(N71,【参考】数式用!$AG$2:$AL$50,MATCH(Y71,【参考】数式用!$AI$4:$AL$4,0)+2,0), ""), "")</f>
        <v/>
      </c>
      <c r="AD71" s="920"/>
      <c r="AE71" s="423"/>
      <c r="AF71" s="56"/>
      <c r="AG71" s="438" t="str">
        <f>IFERROR(VLOOKUP(O71, 【参考】数式用!$AY$5:$AY$13, 1, FALSE), "")</f>
        <v/>
      </c>
      <c r="AH71" s="439" t="str">
        <f>IFERROR(VLOOKUP(N71, 【参考】数式用!$BA$2:$BB$50, 2, FALSE), "")</f>
        <v/>
      </c>
      <c r="AI71" s="440" t="str">
        <f t="shared" si="1"/>
        <v/>
      </c>
      <c r="AJ71" s="441" t="str">
        <f t="shared" si="2"/>
        <v/>
      </c>
      <c r="AK71" s="139"/>
      <c r="AL71" s="139"/>
      <c r="AM71" s="112"/>
      <c r="AN71" s="112"/>
      <c r="AO71" s="112"/>
      <c r="AP71" s="112"/>
      <c r="AQ71" s="112"/>
      <c r="AR71" s="112"/>
      <c r="AS71" s="112"/>
      <c r="AT71" s="112"/>
    </row>
    <row r="72" spans="1:46" s="111" customFormat="1" ht="30" customHeight="1">
      <c r="A72" s="141">
        <v>59</v>
      </c>
      <c r="B72" s="923" t="str">
        <f>IF(基本情報入力シート!C97="","",基本情報入力シート!C97)</f>
        <v/>
      </c>
      <c r="C72" s="924"/>
      <c r="D72" s="924"/>
      <c r="E72" s="924"/>
      <c r="F72" s="924"/>
      <c r="G72" s="924"/>
      <c r="H72" s="924"/>
      <c r="I72" s="925"/>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45" t="str">
        <f>IF(基本情報入力シート!Y97="","",基本情報入力シート!Y97)</f>
        <v/>
      </c>
      <c r="O72" s="153"/>
      <c r="P72" s="48"/>
      <c r="Q72" s="926"/>
      <c r="R72" s="927"/>
      <c r="S72" s="142" t="str">
        <f>IFERROR(ROUNDDOWN(Q72*VLOOKUP(N72,【参考】数式用!$AR$2:$AW$50,MATCH(P72,【参考】数式用!$AT$4:$AW$4)+2,FALSE)*0.5, 0), "")</f>
        <v/>
      </c>
      <c r="T72" s="49"/>
      <c r="U72" s="144" t="str">
        <f>IFERROR(IF(AG72&lt;&gt;"",Q72*VLOOKUP(N72,【参考】数式用!$AG$2:$AL$50,MATCH(P72,【参考】数式用!$AI$4:$AL$4,0)+2,0), ""), "")</f>
        <v/>
      </c>
      <c r="V72" s="42"/>
      <c r="W72" s="928"/>
      <c r="X72" s="929"/>
      <c r="Y72" s="43"/>
      <c r="Z72" s="51"/>
      <c r="AA72" s="143" t="str">
        <f>IFERROR(IF(Y72="ー", "", ROUNDDOWN(Z72*VLOOKUP(N72,【参考】数式用!$AR$2:$AW$50,MATCH(Y72,【参考】数式用!$AT$4:$AW$4)+2,FALSE)*0.5, 0)), "")</f>
        <v/>
      </c>
      <c r="AB72" s="52"/>
      <c r="AC72" s="920" t="str">
        <f>IFERROR(IF(AG72&lt;&gt;"",Z72*VLOOKUP(N72,【参考】数式用!$AG$2:$AL$50,MATCH(Y72,【参考】数式用!$AI$4:$AL$4,0)+2,0), ""), "")</f>
        <v/>
      </c>
      <c r="AD72" s="920"/>
      <c r="AE72" s="423"/>
      <c r="AF72" s="56"/>
      <c r="AG72" s="438" t="str">
        <f>IFERROR(VLOOKUP(O72, 【参考】数式用!$AY$5:$AY$13, 1, FALSE), "")</f>
        <v/>
      </c>
      <c r="AH72" s="439" t="str">
        <f>IFERROR(VLOOKUP(N72, 【参考】数式用!$BA$2:$BB$50, 2, FALSE), "")</f>
        <v/>
      </c>
      <c r="AI72" s="440" t="str">
        <f t="shared" si="1"/>
        <v/>
      </c>
      <c r="AJ72" s="441" t="str">
        <f t="shared" si="2"/>
        <v/>
      </c>
      <c r="AK72" s="139"/>
      <c r="AL72" s="139"/>
      <c r="AM72" s="112"/>
      <c r="AN72" s="112"/>
      <c r="AO72" s="112"/>
      <c r="AP72" s="112"/>
      <c r="AQ72" s="112"/>
      <c r="AR72" s="112"/>
      <c r="AS72" s="112"/>
      <c r="AT72" s="112"/>
    </row>
    <row r="73" spans="1:46" s="111" customFormat="1" ht="30" customHeight="1">
      <c r="A73" s="141">
        <v>60</v>
      </c>
      <c r="B73" s="923" t="str">
        <f>IF(基本情報入力シート!C98="","",基本情報入力シート!C98)</f>
        <v/>
      </c>
      <c r="C73" s="924"/>
      <c r="D73" s="924"/>
      <c r="E73" s="924"/>
      <c r="F73" s="924"/>
      <c r="G73" s="924"/>
      <c r="H73" s="924"/>
      <c r="I73" s="925"/>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45" t="str">
        <f>IF(基本情報入力シート!Y98="","",基本情報入力シート!Y98)</f>
        <v/>
      </c>
      <c r="O73" s="153"/>
      <c r="P73" s="48"/>
      <c r="Q73" s="926"/>
      <c r="R73" s="927"/>
      <c r="S73" s="142" t="str">
        <f>IFERROR(ROUNDDOWN(Q73*VLOOKUP(N73,【参考】数式用!$AR$2:$AW$50,MATCH(P73,【参考】数式用!$AT$4:$AW$4)+2,FALSE)*0.5, 0), "")</f>
        <v/>
      </c>
      <c r="T73" s="49"/>
      <c r="U73" s="144" t="str">
        <f>IFERROR(IF(AG73&lt;&gt;"",Q73*VLOOKUP(N73,【参考】数式用!$AG$2:$AL$50,MATCH(P73,【参考】数式用!$AI$4:$AL$4,0)+2,0), ""), "")</f>
        <v/>
      </c>
      <c r="V73" s="42"/>
      <c r="W73" s="928"/>
      <c r="X73" s="929"/>
      <c r="Y73" s="43"/>
      <c r="Z73" s="51"/>
      <c r="AA73" s="143" t="str">
        <f>IFERROR(IF(Y73="ー", "", ROUNDDOWN(Z73*VLOOKUP(N73,【参考】数式用!$AR$2:$AW$50,MATCH(Y73,【参考】数式用!$AT$4:$AW$4)+2,FALSE)*0.5, 0)), "")</f>
        <v/>
      </c>
      <c r="AB73" s="52"/>
      <c r="AC73" s="920" t="str">
        <f>IFERROR(IF(AG73&lt;&gt;"",Z73*VLOOKUP(N73,【参考】数式用!$AG$2:$AL$50,MATCH(Y73,【参考】数式用!$AI$4:$AL$4,0)+2,0), ""), "")</f>
        <v/>
      </c>
      <c r="AD73" s="920"/>
      <c r="AE73" s="423"/>
      <c r="AF73" s="56"/>
      <c r="AG73" s="438" t="str">
        <f>IFERROR(VLOOKUP(O73, 【参考】数式用!$AY$5:$AY$13, 1, FALSE), "")</f>
        <v/>
      </c>
      <c r="AH73" s="439" t="str">
        <f>IFERROR(VLOOKUP(N73, 【参考】数式用!$BA$2:$BB$50, 2, FALSE), "")</f>
        <v/>
      </c>
      <c r="AI73" s="440" t="str">
        <f t="shared" si="1"/>
        <v/>
      </c>
      <c r="AJ73" s="441" t="str">
        <f t="shared" si="2"/>
        <v/>
      </c>
      <c r="AK73" s="139"/>
      <c r="AL73" s="139"/>
      <c r="AM73" s="112"/>
      <c r="AN73" s="112"/>
      <c r="AO73" s="112"/>
      <c r="AP73" s="112"/>
      <c r="AQ73" s="112"/>
      <c r="AR73" s="112"/>
      <c r="AS73" s="112"/>
      <c r="AT73" s="112"/>
    </row>
    <row r="74" spans="1:46" s="111" customFormat="1" ht="30" customHeight="1">
      <c r="A74" s="141">
        <v>61</v>
      </c>
      <c r="B74" s="923" t="str">
        <f>IF(基本情報入力シート!C99="","",基本情報入力シート!C99)</f>
        <v/>
      </c>
      <c r="C74" s="924"/>
      <c r="D74" s="924"/>
      <c r="E74" s="924"/>
      <c r="F74" s="924"/>
      <c r="G74" s="924"/>
      <c r="H74" s="924"/>
      <c r="I74" s="925"/>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45" t="str">
        <f>IF(基本情報入力シート!Y99="","",基本情報入力シート!Y99)</f>
        <v/>
      </c>
      <c r="O74" s="153"/>
      <c r="P74" s="48"/>
      <c r="Q74" s="926"/>
      <c r="R74" s="927"/>
      <c r="S74" s="142" t="str">
        <f>IFERROR(ROUNDDOWN(Q74*VLOOKUP(N74,【参考】数式用!$AR$2:$AW$50,MATCH(P74,【参考】数式用!$AT$4:$AW$4)+2,FALSE)*0.5, 0), "")</f>
        <v/>
      </c>
      <c r="T74" s="49"/>
      <c r="U74" s="144" t="str">
        <f>IFERROR(IF(AG74&lt;&gt;"",Q74*VLOOKUP(N74,【参考】数式用!$AG$2:$AL$50,MATCH(P74,【参考】数式用!$AI$4:$AL$4,0)+2,0), ""), "")</f>
        <v/>
      </c>
      <c r="V74" s="42"/>
      <c r="W74" s="928"/>
      <c r="X74" s="929"/>
      <c r="Y74" s="43"/>
      <c r="Z74" s="51"/>
      <c r="AA74" s="143" t="str">
        <f>IFERROR(IF(Y74="ー", "", ROUNDDOWN(Z74*VLOOKUP(N74,【参考】数式用!$AR$2:$AW$50,MATCH(Y74,【参考】数式用!$AT$4:$AW$4)+2,FALSE)*0.5, 0)), "")</f>
        <v/>
      </c>
      <c r="AB74" s="52"/>
      <c r="AC74" s="920" t="str">
        <f>IFERROR(IF(AG74&lt;&gt;"",Z74*VLOOKUP(N74,【参考】数式用!$AG$2:$AL$50,MATCH(Y74,【参考】数式用!$AI$4:$AL$4,0)+2,0), ""), "")</f>
        <v/>
      </c>
      <c r="AD74" s="920"/>
      <c r="AE74" s="423"/>
      <c r="AF74" s="56"/>
      <c r="AG74" s="438" t="str">
        <f>IFERROR(VLOOKUP(O74, 【参考】数式用!$AY$5:$AY$13, 1, FALSE), "")</f>
        <v/>
      </c>
      <c r="AH74" s="439" t="str">
        <f>IFERROR(VLOOKUP(N74, 【参考】数式用!$BA$2:$BB$50, 2, FALSE), "")</f>
        <v/>
      </c>
      <c r="AI74" s="440" t="str">
        <f t="shared" si="1"/>
        <v/>
      </c>
      <c r="AJ74" s="441" t="str">
        <f t="shared" si="2"/>
        <v/>
      </c>
      <c r="AK74" s="139"/>
      <c r="AL74" s="139"/>
      <c r="AM74" s="112"/>
      <c r="AN74" s="112"/>
      <c r="AO74" s="112"/>
      <c r="AP74" s="112"/>
      <c r="AQ74" s="112"/>
      <c r="AR74" s="112"/>
      <c r="AS74" s="112"/>
      <c r="AT74" s="112"/>
    </row>
    <row r="75" spans="1:46" s="111" customFormat="1" ht="30" customHeight="1">
      <c r="A75" s="141">
        <v>62</v>
      </c>
      <c r="B75" s="923" t="str">
        <f>IF(基本情報入力シート!C100="","",基本情報入力シート!C100)</f>
        <v/>
      </c>
      <c r="C75" s="924"/>
      <c r="D75" s="924"/>
      <c r="E75" s="924"/>
      <c r="F75" s="924"/>
      <c r="G75" s="924"/>
      <c r="H75" s="924"/>
      <c r="I75" s="925"/>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45" t="str">
        <f>IF(基本情報入力シート!Y100="","",基本情報入力シート!Y100)</f>
        <v/>
      </c>
      <c r="O75" s="153"/>
      <c r="P75" s="48"/>
      <c r="Q75" s="926"/>
      <c r="R75" s="927"/>
      <c r="S75" s="142" t="str">
        <f>IFERROR(ROUNDDOWN(Q75*VLOOKUP(N75,【参考】数式用!$AR$2:$AW$50,MATCH(P75,【参考】数式用!$AT$4:$AW$4)+2,FALSE)*0.5, 0), "")</f>
        <v/>
      </c>
      <c r="T75" s="49"/>
      <c r="U75" s="144" t="str">
        <f>IFERROR(IF(AG75&lt;&gt;"",Q75*VLOOKUP(N75,【参考】数式用!$AG$2:$AL$50,MATCH(P75,【参考】数式用!$AI$4:$AL$4,0)+2,0), ""), "")</f>
        <v/>
      </c>
      <c r="V75" s="42"/>
      <c r="W75" s="928"/>
      <c r="X75" s="929"/>
      <c r="Y75" s="43"/>
      <c r="Z75" s="51"/>
      <c r="AA75" s="143" t="str">
        <f>IFERROR(IF(Y75="ー", "", ROUNDDOWN(Z75*VLOOKUP(N75,【参考】数式用!$AR$2:$AW$50,MATCH(Y75,【参考】数式用!$AT$4:$AW$4)+2,FALSE)*0.5, 0)), "")</f>
        <v/>
      </c>
      <c r="AB75" s="52"/>
      <c r="AC75" s="920" t="str">
        <f>IFERROR(IF(AG75&lt;&gt;"",Z75*VLOOKUP(N75,【参考】数式用!$AG$2:$AL$50,MATCH(Y75,【参考】数式用!$AI$4:$AL$4,0)+2,0), ""), "")</f>
        <v/>
      </c>
      <c r="AD75" s="920"/>
      <c r="AE75" s="423"/>
      <c r="AF75" s="56"/>
      <c r="AG75" s="438" t="str">
        <f>IFERROR(VLOOKUP(O75, 【参考】数式用!$AY$5:$AY$13, 1, FALSE), "")</f>
        <v/>
      </c>
      <c r="AH75" s="439" t="str">
        <f>IFERROR(VLOOKUP(N75, 【参考】数式用!$BA$2:$BB$50, 2, FALSE), "")</f>
        <v/>
      </c>
      <c r="AI75" s="440" t="str">
        <f t="shared" si="1"/>
        <v/>
      </c>
      <c r="AJ75" s="441" t="str">
        <f t="shared" si="2"/>
        <v/>
      </c>
      <c r="AK75" s="139"/>
      <c r="AL75" s="139"/>
      <c r="AM75" s="112"/>
      <c r="AN75" s="112"/>
      <c r="AO75" s="112"/>
      <c r="AP75" s="112"/>
      <c r="AQ75" s="112"/>
      <c r="AR75" s="112"/>
      <c r="AS75" s="112"/>
      <c r="AT75" s="112"/>
    </row>
    <row r="76" spans="1:46" s="111" customFormat="1" ht="30" customHeight="1">
      <c r="A76" s="141">
        <v>63</v>
      </c>
      <c r="B76" s="923" t="str">
        <f>IF(基本情報入力シート!C101="","",基本情報入力シート!C101)</f>
        <v/>
      </c>
      <c r="C76" s="924"/>
      <c r="D76" s="924"/>
      <c r="E76" s="924"/>
      <c r="F76" s="924"/>
      <c r="G76" s="924"/>
      <c r="H76" s="924"/>
      <c r="I76" s="925"/>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45" t="str">
        <f>IF(基本情報入力シート!Y101="","",基本情報入力シート!Y101)</f>
        <v/>
      </c>
      <c r="O76" s="153"/>
      <c r="P76" s="48"/>
      <c r="Q76" s="926"/>
      <c r="R76" s="927"/>
      <c r="S76" s="142" t="str">
        <f>IFERROR(ROUNDDOWN(Q76*VLOOKUP(N76,【参考】数式用!$AR$2:$AW$50,MATCH(P76,【参考】数式用!$AT$4:$AW$4)+2,FALSE)*0.5, 0), "")</f>
        <v/>
      </c>
      <c r="T76" s="49"/>
      <c r="U76" s="144" t="str">
        <f>IFERROR(IF(AG76&lt;&gt;"",Q76*VLOOKUP(N76,【参考】数式用!$AG$2:$AL$50,MATCH(P76,【参考】数式用!$AI$4:$AL$4,0)+2,0), ""), "")</f>
        <v/>
      </c>
      <c r="V76" s="42"/>
      <c r="W76" s="928"/>
      <c r="X76" s="929"/>
      <c r="Y76" s="43"/>
      <c r="Z76" s="51"/>
      <c r="AA76" s="143" t="str">
        <f>IFERROR(IF(Y76="ー", "", ROUNDDOWN(Z76*VLOOKUP(N76,【参考】数式用!$AR$2:$AW$50,MATCH(Y76,【参考】数式用!$AT$4:$AW$4)+2,FALSE)*0.5, 0)), "")</f>
        <v/>
      </c>
      <c r="AB76" s="52"/>
      <c r="AC76" s="920" t="str">
        <f>IFERROR(IF(AG76&lt;&gt;"",Z76*VLOOKUP(N76,【参考】数式用!$AG$2:$AL$50,MATCH(Y76,【参考】数式用!$AI$4:$AL$4,0)+2,0), ""), "")</f>
        <v/>
      </c>
      <c r="AD76" s="920"/>
      <c r="AE76" s="423"/>
      <c r="AF76" s="56"/>
      <c r="AG76" s="438" t="str">
        <f>IFERROR(VLOOKUP(O76, 【参考】数式用!$AY$5:$AY$13, 1, FALSE), "")</f>
        <v/>
      </c>
      <c r="AH76" s="439" t="str">
        <f>IFERROR(VLOOKUP(N76, 【参考】数式用!$BA$2:$BB$50, 2, FALSE), "")</f>
        <v/>
      </c>
      <c r="AI76" s="440" t="str">
        <f t="shared" si="1"/>
        <v/>
      </c>
      <c r="AJ76" s="441" t="str">
        <f t="shared" si="2"/>
        <v/>
      </c>
      <c r="AK76" s="139"/>
      <c r="AL76" s="139"/>
      <c r="AM76" s="112"/>
      <c r="AN76" s="112"/>
      <c r="AO76" s="112"/>
      <c r="AP76" s="112"/>
      <c r="AQ76" s="112"/>
      <c r="AR76" s="112"/>
      <c r="AS76" s="112"/>
      <c r="AT76" s="112"/>
    </row>
    <row r="77" spans="1:46" s="111" customFormat="1" ht="30" customHeight="1">
      <c r="A77" s="141">
        <v>64</v>
      </c>
      <c r="B77" s="923" t="str">
        <f>IF(基本情報入力シート!C102="","",基本情報入力シート!C102)</f>
        <v/>
      </c>
      <c r="C77" s="924"/>
      <c r="D77" s="924"/>
      <c r="E77" s="924"/>
      <c r="F77" s="924"/>
      <c r="G77" s="924"/>
      <c r="H77" s="924"/>
      <c r="I77" s="925"/>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45" t="str">
        <f>IF(基本情報入力シート!Y102="","",基本情報入力シート!Y102)</f>
        <v/>
      </c>
      <c r="O77" s="153"/>
      <c r="P77" s="48"/>
      <c r="Q77" s="926"/>
      <c r="R77" s="927"/>
      <c r="S77" s="142" t="str">
        <f>IFERROR(ROUNDDOWN(Q77*VLOOKUP(N77,【参考】数式用!$AR$2:$AW$50,MATCH(P77,【参考】数式用!$AT$4:$AW$4)+2,FALSE)*0.5, 0), "")</f>
        <v/>
      </c>
      <c r="T77" s="49"/>
      <c r="U77" s="144" t="str">
        <f>IFERROR(IF(AG77&lt;&gt;"",Q77*VLOOKUP(N77,【参考】数式用!$AG$2:$AL$50,MATCH(P77,【参考】数式用!$AI$4:$AL$4,0)+2,0), ""), "")</f>
        <v/>
      </c>
      <c r="V77" s="42"/>
      <c r="W77" s="928"/>
      <c r="X77" s="929"/>
      <c r="Y77" s="43"/>
      <c r="Z77" s="51"/>
      <c r="AA77" s="143" t="str">
        <f>IFERROR(IF(Y77="ー", "", ROUNDDOWN(Z77*VLOOKUP(N77,【参考】数式用!$AR$2:$AW$50,MATCH(Y77,【参考】数式用!$AT$4:$AW$4)+2,FALSE)*0.5, 0)), "")</f>
        <v/>
      </c>
      <c r="AB77" s="52"/>
      <c r="AC77" s="920" t="str">
        <f>IFERROR(IF(AG77&lt;&gt;"",Z77*VLOOKUP(N77,【参考】数式用!$AG$2:$AL$50,MATCH(Y77,【参考】数式用!$AI$4:$AL$4,0)+2,0), ""), "")</f>
        <v/>
      </c>
      <c r="AD77" s="920"/>
      <c r="AE77" s="423"/>
      <c r="AF77" s="56"/>
      <c r="AG77" s="438" t="str">
        <f>IFERROR(VLOOKUP(O77, 【参考】数式用!$AY$5:$AY$13, 1, FALSE), "")</f>
        <v/>
      </c>
      <c r="AH77" s="439" t="str">
        <f>IFERROR(VLOOKUP(N77, 【参考】数式用!$BA$2:$BB$50, 2, FALSE), "")</f>
        <v/>
      </c>
      <c r="AI77" s="440" t="str">
        <f t="shared" si="1"/>
        <v/>
      </c>
      <c r="AJ77" s="441" t="str">
        <f t="shared" si="2"/>
        <v/>
      </c>
      <c r="AK77" s="139"/>
      <c r="AL77" s="139"/>
      <c r="AM77" s="112"/>
      <c r="AN77" s="112"/>
      <c r="AO77" s="112"/>
      <c r="AP77" s="112"/>
      <c r="AQ77" s="112"/>
      <c r="AR77" s="112"/>
      <c r="AS77" s="112"/>
      <c r="AT77" s="112"/>
    </row>
    <row r="78" spans="1:46" s="111" customFormat="1" ht="30" customHeight="1">
      <c r="A78" s="141">
        <v>65</v>
      </c>
      <c r="B78" s="923" t="str">
        <f>IF(基本情報入力シート!C103="","",基本情報入力シート!C103)</f>
        <v/>
      </c>
      <c r="C78" s="924"/>
      <c r="D78" s="924"/>
      <c r="E78" s="924"/>
      <c r="F78" s="924"/>
      <c r="G78" s="924"/>
      <c r="H78" s="924"/>
      <c r="I78" s="925"/>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45" t="str">
        <f>IF(基本情報入力シート!Y103="","",基本情報入力シート!Y103)</f>
        <v/>
      </c>
      <c r="O78" s="153"/>
      <c r="P78" s="48"/>
      <c r="Q78" s="926"/>
      <c r="R78" s="927"/>
      <c r="S78" s="142" t="str">
        <f>IFERROR(ROUNDDOWN(Q78*VLOOKUP(N78,【参考】数式用!$AR$2:$AW$50,MATCH(P78,【参考】数式用!$AT$4:$AW$4)+2,FALSE)*0.5, 0), "")</f>
        <v/>
      </c>
      <c r="T78" s="49"/>
      <c r="U78" s="144" t="str">
        <f>IFERROR(IF(AG78&lt;&gt;"",Q78*VLOOKUP(N78,【参考】数式用!$AG$2:$AL$50,MATCH(P78,【参考】数式用!$AI$4:$AL$4,0)+2,0), ""), "")</f>
        <v/>
      </c>
      <c r="V78" s="42"/>
      <c r="W78" s="928"/>
      <c r="X78" s="929"/>
      <c r="Y78" s="43"/>
      <c r="Z78" s="51"/>
      <c r="AA78" s="143" t="str">
        <f>IFERROR(IF(Y78="ー", "", ROUNDDOWN(Z78*VLOOKUP(N78,【参考】数式用!$AR$2:$AW$50,MATCH(Y78,【参考】数式用!$AT$4:$AW$4)+2,FALSE)*0.5, 0)), "")</f>
        <v/>
      </c>
      <c r="AB78" s="52"/>
      <c r="AC78" s="920" t="str">
        <f>IFERROR(IF(AG78&lt;&gt;"",Z78*VLOOKUP(N78,【参考】数式用!$AG$2:$AL$50,MATCH(Y78,【参考】数式用!$AI$4:$AL$4,0)+2,0), ""), "")</f>
        <v/>
      </c>
      <c r="AD78" s="920"/>
      <c r="AE78" s="423"/>
      <c r="AF78" s="56"/>
      <c r="AG78" s="438" t="str">
        <f>IFERROR(VLOOKUP(O78, 【参考】数式用!$AY$5:$AY$13, 1, FALSE), "")</f>
        <v/>
      </c>
      <c r="AH78" s="439" t="str">
        <f>IFERROR(VLOOKUP(N78, 【参考】数式用!$BA$2:$BB$50, 2, FALSE), "")</f>
        <v/>
      </c>
      <c r="AI78" s="440" t="str">
        <f t="shared" si="1"/>
        <v/>
      </c>
      <c r="AJ78" s="441" t="str">
        <f t="shared" ref="AJ78:AJ113" si="3">IF(OR(Y78="処遇加算Ⅰ",Y78="処遇加算Ⅱ"),1,"")</f>
        <v/>
      </c>
      <c r="AK78" s="139"/>
      <c r="AL78" s="139"/>
      <c r="AM78" s="112"/>
      <c r="AN78" s="112"/>
      <c r="AO78" s="112"/>
      <c r="AP78" s="112"/>
      <c r="AQ78" s="112"/>
      <c r="AR78" s="112"/>
      <c r="AS78" s="112"/>
      <c r="AT78" s="112"/>
    </row>
    <row r="79" spans="1:46" s="111" customFormat="1" ht="30" customHeight="1">
      <c r="A79" s="141">
        <v>66</v>
      </c>
      <c r="B79" s="923" t="str">
        <f>IF(基本情報入力シート!C104="","",基本情報入力シート!C104)</f>
        <v/>
      </c>
      <c r="C79" s="924"/>
      <c r="D79" s="924"/>
      <c r="E79" s="924"/>
      <c r="F79" s="924"/>
      <c r="G79" s="924"/>
      <c r="H79" s="924"/>
      <c r="I79" s="925"/>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45" t="str">
        <f>IF(基本情報入力シート!Y104="","",基本情報入力シート!Y104)</f>
        <v/>
      </c>
      <c r="O79" s="153"/>
      <c r="P79" s="48"/>
      <c r="Q79" s="926"/>
      <c r="R79" s="927"/>
      <c r="S79" s="142" t="str">
        <f>IFERROR(ROUNDDOWN(Q79*VLOOKUP(N79,【参考】数式用!$AR$2:$AW$50,MATCH(P79,【参考】数式用!$AT$4:$AW$4)+2,FALSE)*0.5, 0), "")</f>
        <v/>
      </c>
      <c r="T79" s="49"/>
      <c r="U79" s="144" t="str">
        <f>IFERROR(IF(AG79&lt;&gt;"",Q79*VLOOKUP(N79,【参考】数式用!$AG$2:$AL$50,MATCH(P79,【参考】数式用!$AI$4:$AL$4,0)+2,0), ""), "")</f>
        <v/>
      </c>
      <c r="V79" s="42"/>
      <c r="W79" s="928"/>
      <c r="X79" s="929"/>
      <c r="Y79" s="43"/>
      <c r="Z79" s="51"/>
      <c r="AA79" s="143" t="str">
        <f>IFERROR(IF(Y79="ー", "", ROUNDDOWN(Z79*VLOOKUP(N79,【参考】数式用!$AR$2:$AW$50,MATCH(Y79,【参考】数式用!$AT$4:$AW$4)+2,FALSE)*0.5, 0)), "")</f>
        <v/>
      </c>
      <c r="AB79" s="52"/>
      <c r="AC79" s="920" t="str">
        <f>IFERROR(IF(AG79&lt;&gt;"",Z79*VLOOKUP(N79,【参考】数式用!$AG$2:$AL$50,MATCH(Y79,【参考】数式用!$AI$4:$AL$4,0)+2,0), ""), "")</f>
        <v/>
      </c>
      <c r="AD79" s="920"/>
      <c r="AE79" s="423"/>
      <c r="AF79" s="56"/>
      <c r="AG79" s="438" t="str">
        <f>IFERROR(VLOOKUP(O79, 【参考】数式用!$AY$5:$AY$13, 1, FALSE), "")</f>
        <v/>
      </c>
      <c r="AH79" s="439" t="str">
        <f>IFERROR(VLOOKUP(N79, 【参考】数式用!$BA$2:$BB$50, 2, FALSE), "")</f>
        <v/>
      </c>
      <c r="AI79" s="440" t="str">
        <f t="shared" ref="AI79:AI113" si="4">IF(AND(OR(P79="処遇加算Ⅰ",P79="処遇加算Ⅱ"),AH79="対象"), 1,"")</f>
        <v/>
      </c>
      <c r="AJ79" s="441" t="str">
        <f t="shared" si="3"/>
        <v/>
      </c>
      <c r="AK79" s="139"/>
      <c r="AL79" s="139"/>
      <c r="AM79" s="112"/>
      <c r="AN79" s="112"/>
      <c r="AO79" s="112"/>
      <c r="AP79" s="112"/>
      <c r="AQ79" s="112"/>
      <c r="AR79" s="112"/>
      <c r="AS79" s="112"/>
      <c r="AT79" s="112"/>
    </row>
    <row r="80" spans="1:46" s="111" customFormat="1" ht="30" customHeight="1">
      <c r="A80" s="141">
        <v>67</v>
      </c>
      <c r="B80" s="923" t="str">
        <f>IF(基本情報入力シート!C105="","",基本情報入力シート!C105)</f>
        <v/>
      </c>
      <c r="C80" s="924"/>
      <c r="D80" s="924"/>
      <c r="E80" s="924"/>
      <c r="F80" s="924"/>
      <c r="G80" s="924"/>
      <c r="H80" s="924"/>
      <c r="I80" s="925"/>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45" t="str">
        <f>IF(基本情報入力シート!Y105="","",基本情報入力シート!Y105)</f>
        <v/>
      </c>
      <c r="O80" s="153"/>
      <c r="P80" s="48"/>
      <c r="Q80" s="926"/>
      <c r="R80" s="927"/>
      <c r="S80" s="142" t="str">
        <f>IFERROR(ROUNDDOWN(Q80*VLOOKUP(N80,【参考】数式用!$AR$2:$AW$50,MATCH(P80,【参考】数式用!$AT$4:$AW$4)+2,FALSE)*0.5, 0), "")</f>
        <v/>
      </c>
      <c r="T80" s="49"/>
      <c r="U80" s="144" t="str">
        <f>IFERROR(IF(AG80&lt;&gt;"",Q80*VLOOKUP(N80,【参考】数式用!$AG$2:$AL$50,MATCH(P80,【参考】数式用!$AI$4:$AL$4,0)+2,0), ""), "")</f>
        <v/>
      </c>
      <c r="V80" s="42"/>
      <c r="W80" s="928"/>
      <c r="X80" s="929"/>
      <c r="Y80" s="43"/>
      <c r="Z80" s="51"/>
      <c r="AA80" s="143" t="str">
        <f>IFERROR(IF(Y80="ー", "", ROUNDDOWN(Z80*VLOOKUP(N80,【参考】数式用!$AR$2:$AW$50,MATCH(Y80,【参考】数式用!$AT$4:$AW$4)+2,FALSE)*0.5, 0)), "")</f>
        <v/>
      </c>
      <c r="AB80" s="52"/>
      <c r="AC80" s="920" t="str">
        <f>IFERROR(IF(AG80&lt;&gt;"",Z80*VLOOKUP(N80,【参考】数式用!$AG$2:$AL$50,MATCH(Y80,【参考】数式用!$AI$4:$AL$4,0)+2,0), ""), "")</f>
        <v/>
      </c>
      <c r="AD80" s="920"/>
      <c r="AE80" s="423"/>
      <c r="AF80" s="56"/>
      <c r="AG80" s="438" t="str">
        <f>IFERROR(VLOOKUP(O80, 【参考】数式用!$AY$5:$AY$13, 1, FALSE), "")</f>
        <v/>
      </c>
      <c r="AH80" s="439" t="str">
        <f>IFERROR(VLOOKUP(N80, 【参考】数式用!$BA$2:$BB$50, 2, FALSE), "")</f>
        <v/>
      </c>
      <c r="AI80" s="440" t="str">
        <f t="shared" si="4"/>
        <v/>
      </c>
      <c r="AJ80" s="441" t="str">
        <f t="shared" si="3"/>
        <v/>
      </c>
      <c r="AK80" s="139"/>
      <c r="AL80" s="139"/>
      <c r="AM80" s="112"/>
      <c r="AN80" s="112"/>
      <c r="AO80" s="112"/>
      <c r="AP80" s="112"/>
      <c r="AQ80" s="112"/>
      <c r="AR80" s="112"/>
      <c r="AS80" s="112"/>
      <c r="AT80" s="112"/>
    </row>
    <row r="81" spans="1:46" s="111" customFormat="1" ht="30" customHeight="1">
      <c r="A81" s="141">
        <v>68</v>
      </c>
      <c r="B81" s="923" t="str">
        <f>IF(基本情報入力シート!C106="","",基本情報入力シート!C106)</f>
        <v/>
      </c>
      <c r="C81" s="924"/>
      <c r="D81" s="924"/>
      <c r="E81" s="924"/>
      <c r="F81" s="924"/>
      <c r="G81" s="924"/>
      <c r="H81" s="924"/>
      <c r="I81" s="925"/>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45" t="str">
        <f>IF(基本情報入力シート!Y106="","",基本情報入力シート!Y106)</f>
        <v/>
      </c>
      <c r="O81" s="153"/>
      <c r="P81" s="48"/>
      <c r="Q81" s="926"/>
      <c r="R81" s="927"/>
      <c r="S81" s="142" t="str">
        <f>IFERROR(ROUNDDOWN(Q81*VLOOKUP(N81,【参考】数式用!$AR$2:$AW$50,MATCH(P81,【参考】数式用!$AT$4:$AW$4)+2,FALSE)*0.5, 0), "")</f>
        <v/>
      </c>
      <c r="T81" s="49"/>
      <c r="U81" s="144" t="str">
        <f>IFERROR(IF(AG81&lt;&gt;"",Q81*VLOOKUP(N81,【参考】数式用!$AG$2:$AL$50,MATCH(P81,【参考】数式用!$AI$4:$AL$4,0)+2,0), ""), "")</f>
        <v/>
      </c>
      <c r="V81" s="42"/>
      <c r="W81" s="928"/>
      <c r="X81" s="929"/>
      <c r="Y81" s="43"/>
      <c r="Z81" s="51"/>
      <c r="AA81" s="143" t="str">
        <f>IFERROR(IF(Y81="ー", "", ROUNDDOWN(Z81*VLOOKUP(N81,【参考】数式用!$AR$2:$AW$50,MATCH(Y81,【参考】数式用!$AT$4:$AW$4)+2,FALSE)*0.5, 0)), "")</f>
        <v/>
      </c>
      <c r="AB81" s="52"/>
      <c r="AC81" s="920" t="str">
        <f>IFERROR(IF(AG81&lt;&gt;"",Z81*VLOOKUP(N81,【参考】数式用!$AG$2:$AL$50,MATCH(Y81,【参考】数式用!$AI$4:$AL$4,0)+2,0), ""), "")</f>
        <v/>
      </c>
      <c r="AD81" s="920"/>
      <c r="AE81" s="423"/>
      <c r="AF81" s="56"/>
      <c r="AG81" s="438" t="str">
        <f>IFERROR(VLOOKUP(O81, 【参考】数式用!$AY$5:$AY$13, 1, FALSE), "")</f>
        <v/>
      </c>
      <c r="AH81" s="439" t="str">
        <f>IFERROR(VLOOKUP(N81, 【参考】数式用!$BA$2:$BB$50, 2, FALSE), "")</f>
        <v/>
      </c>
      <c r="AI81" s="440" t="str">
        <f t="shared" si="4"/>
        <v/>
      </c>
      <c r="AJ81" s="441" t="str">
        <f t="shared" si="3"/>
        <v/>
      </c>
      <c r="AK81" s="139"/>
      <c r="AL81" s="139"/>
      <c r="AM81" s="112"/>
      <c r="AN81" s="112"/>
      <c r="AO81" s="112"/>
      <c r="AP81" s="112"/>
      <c r="AQ81" s="112"/>
      <c r="AR81" s="112"/>
      <c r="AS81" s="112"/>
      <c r="AT81" s="112"/>
    </row>
    <row r="82" spans="1:46" s="111" customFormat="1" ht="30" customHeight="1">
      <c r="A82" s="141">
        <v>69</v>
      </c>
      <c r="B82" s="923" t="str">
        <f>IF(基本情報入力シート!C107="","",基本情報入力シート!C107)</f>
        <v/>
      </c>
      <c r="C82" s="924"/>
      <c r="D82" s="924"/>
      <c r="E82" s="924"/>
      <c r="F82" s="924"/>
      <c r="G82" s="924"/>
      <c r="H82" s="924"/>
      <c r="I82" s="925"/>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45" t="str">
        <f>IF(基本情報入力シート!Y107="","",基本情報入力シート!Y107)</f>
        <v/>
      </c>
      <c r="O82" s="153"/>
      <c r="P82" s="48"/>
      <c r="Q82" s="926"/>
      <c r="R82" s="927"/>
      <c r="S82" s="142" t="str">
        <f>IFERROR(ROUNDDOWN(Q82*VLOOKUP(N82,【参考】数式用!$AR$2:$AW$50,MATCH(P82,【参考】数式用!$AT$4:$AW$4)+2,FALSE)*0.5, 0), "")</f>
        <v/>
      </c>
      <c r="T82" s="49"/>
      <c r="U82" s="144" t="str">
        <f>IFERROR(IF(AG82&lt;&gt;"",Q82*VLOOKUP(N82,【参考】数式用!$AG$2:$AL$50,MATCH(P82,【参考】数式用!$AI$4:$AL$4,0)+2,0), ""), "")</f>
        <v/>
      </c>
      <c r="V82" s="42"/>
      <c r="W82" s="928"/>
      <c r="X82" s="929"/>
      <c r="Y82" s="43"/>
      <c r="Z82" s="51"/>
      <c r="AA82" s="143" t="str">
        <f>IFERROR(IF(Y82="ー", "", ROUNDDOWN(Z82*VLOOKUP(N82,【参考】数式用!$AR$2:$AW$50,MATCH(Y82,【参考】数式用!$AT$4:$AW$4)+2,FALSE)*0.5, 0)), "")</f>
        <v/>
      </c>
      <c r="AB82" s="52"/>
      <c r="AC82" s="920" t="str">
        <f>IFERROR(IF(AG82&lt;&gt;"",Z82*VLOOKUP(N82,【参考】数式用!$AG$2:$AL$50,MATCH(Y82,【参考】数式用!$AI$4:$AL$4,0)+2,0), ""), "")</f>
        <v/>
      </c>
      <c r="AD82" s="920"/>
      <c r="AE82" s="423"/>
      <c r="AF82" s="56"/>
      <c r="AG82" s="438" t="str">
        <f>IFERROR(VLOOKUP(O82, 【参考】数式用!$AY$5:$AY$13, 1, FALSE), "")</f>
        <v/>
      </c>
      <c r="AH82" s="439" t="str">
        <f>IFERROR(VLOOKUP(N82, 【参考】数式用!$BA$2:$BB$50, 2, FALSE), "")</f>
        <v/>
      </c>
      <c r="AI82" s="440" t="str">
        <f t="shared" si="4"/>
        <v/>
      </c>
      <c r="AJ82" s="441" t="str">
        <f t="shared" si="3"/>
        <v/>
      </c>
      <c r="AK82" s="139"/>
      <c r="AL82" s="139"/>
      <c r="AM82" s="112"/>
      <c r="AN82" s="112"/>
      <c r="AO82" s="112"/>
      <c r="AP82" s="112"/>
      <c r="AQ82" s="112"/>
      <c r="AR82" s="112"/>
      <c r="AS82" s="112"/>
      <c r="AT82" s="112"/>
    </row>
    <row r="83" spans="1:46" s="111" customFormat="1" ht="30" customHeight="1">
      <c r="A83" s="141">
        <v>70</v>
      </c>
      <c r="B83" s="923" t="str">
        <f>IF(基本情報入力シート!C108="","",基本情報入力シート!C108)</f>
        <v/>
      </c>
      <c r="C83" s="924"/>
      <c r="D83" s="924"/>
      <c r="E83" s="924"/>
      <c r="F83" s="924"/>
      <c r="G83" s="924"/>
      <c r="H83" s="924"/>
      <c r="I83" s="925"/>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45" t="str">
        <f>IF(基本情報入力シート!Y108="","",基本情報入力シート!Y108)</f>
        <v/>
      </c>
      <c r="O83" s="153"/>
      <c r="P83" s="48"/>
      <c r="Q83" s="926"/>
      <c r="R83" s="927"/>
      <c r="S83" s="142" t="str">
        <f>IFERROR(ROUNDDOWN(Q83*VLOOKUP(N83,【参考】数式用!$AR$2:$AW$50,MATCH(P83,【参考】数式用!$AT$4:$AW$4)+2,FALSE)*0.5, 0), "")</f>
        <v/>
      </c>
      <c r="T83" s="49"/>
      <c r="U83" s="144" t="str">
        <f>IFERROR(IF(AG83&lt;&gt;"",Q83*VLOOKUP(N83,【参考】数式用!$AG$2:$AL$50,MATCH(P83,【参考】数式用!$AI$4:$AL$4,0)+2,0), ""), "")</f>
        <v/>
      </c>
      <c r="V83" s="42"/>
      <c r="W83" s="928"/>
      <c r="X83" s="929"/>
      <c r="Y83" s="43"/>
      <c r="Z83" s="51"/>
      <c r="AA83" s="143" t="str">
        <f>IFERROR(IF(Y83="ー", "", ROUNDDOWN(Z83*VLOOKUP(N83,【参考】数式用!$AR$2:$AW$50,MATCH(Y83,【参考】数式用!$AT$4:$AW$4)+2,FALSE)*0.5, 0)), "")</f>
        <v/>
      </c>
      <c r="AB83" s="52"/>
      <c r="AC83" s="920" t="str">
        <f>IFERROR(IF(AG83&lt;&gt;"",Z83*VLOOKUP(N83,【参考】数式用!$AG$2:$AL$50,MATCH(Y83,【参考】数式用!$AI$4:$AL$4,0)+2,0), ""), "")</f>
        <v/>
      </c>
      <c r="AD83" s="920"/>
      <c r="AE83" s="423"/>
      <c r="AF83" s="56"/>
      <c r="AG83" s="438" t="str">
        <f>IFERROR(VLOOKUP(O83, 【参考】数式用!$AY$5:$AY$13, 1, FALSE), "")</f>
        <v/>
      </c>
      <c r="AH83" s="439" t="str">
        <f>IFERROR(VLOOKUP(N83, 【参考】数式用!$BA$2:$BB$50, 2, FALSE), "")</f>
        <v/>
      </c>
      <c r="AI83" s="440" t="str">
        <f t="shared" si="4"/>
        <v/>
      </c>
      <c r="AJ83" s="441" t="str">
        <f t="shared" si="3"/>
        <v/>
      </c>
      <c r="AK83" s="139"/>
      <c r="AL83" s="139"/>
      <c r="AM83" s="112"/>
      <c r="AN83" s="112"/>
      <c r="AO83" s="112"/>
      <c r="AP83" s="112"/>
      <c r="AQ83" s="112"/>
      <c r="AR83" s="112"/>
      <c r="AS83" s="112"/>
      <c r="AT83" s="112"/>
    </row>
    <row r="84" spans="1:46" s="111" customFormat="1" ht="30" customHeight="1">
      <c r="A84" s="141">
        <v>71</v>
      </c>
      <c r="B84" s="923" t="str">
        <f>IF(基本情報入力シート!C109="","",基本情報入力シート!C109)</f>
        <v/>
      </c>
      <c r="C84" s="924"/>
      <c r="D84" s="924"/>
      <c r="E84" s="924"/>
      <c r="F84" s="924"/>
      <c r="G84" s="924"/>
      <c r="H84" s="924"/>
      <c r="I84" s="925"/>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45" t="str">
        <f>IF(基本情報入力シート!Y109="","",基本情報入力シート!Y109)</f>
        <v/>
      </c>
      <c r="O84" s="153"/>
      <c r="P84" s="48"/>
      <c r="Q84" s="926"/>
      <c r="R84" s="927"/>
      <c r="S84" s="142" t="str">
        <f>IFERROR(ROUNDDOWN(Q84*VLOOKUP(N84,【参考】数式用!$AR$2:$AW$50,MATCH(P84,【参考】数式用!$AT$4:$AW$4)+2,FALSE)*0.5, 0), "")</f>
        <v/>
      </c>
      <c r="T84" s="49"/>
      <c r="U84" s="144" t="str">
        <f>IFERROR(IF(AG84&lt;&gt;"",Q84*VLOOKUP(N84,【参考】数式用!$AG$2:$AL$50,MATCH(P84,【参考】数式用!$AI$4:$AL$4,0)+2,0), ""), "")</f>
        <v/>
      </c>
      <c r="V84" s="42"/>
      <c r="W84" s="928"/>
      <c r="X84" s="929"/>
      <c r="Y84" s="43"/>
      <c r="Z84" s="51"/>
      <c r="AA84" s="143" t="str">
        <f>IFERROR(IF(Y84="ー", "", ROUNDDOWN(Z84*VLOOKUP(N84,【参考】数式用!$AR$2:$AW$50,MATCH(Y84,【参考】数式用!$AT$4:$AW$4)+2,FALSE)*0.5, 0)), "")</f>
        <v/>
      </c>
      <c r="AB84" s="52"/>
      <c r="AC84" s="920" t="str">
        <f>IFERROR(IF(AG84&lt;&gt;"",Z84*VLOOKUP(N84,【参考】数式用!$AG$2:$AL$50,MATCH(Y84,【参考】数式用!$AI$4:$AL$4,0)+2,0), ""), "")</f>
        <v/>
      </c>
      <c r="AD84" s="920"/>
      <c r="AE84" s="423"/>
      <c r="AF84" s="56"/>
      <c r="AG84" s="438" t="str">
        <f>IFERROR(VLOOKUP(O84, 【参考】数式用!$AY$5:$AY$13, 1, FALSE), "")</f>
        <v/>
      </c>
      <c r="AH84" s="439" t="str">
        <f>IFERROR(VLOOKUP(N84, 【参考】数式用!$BA$2:$BB$50, 2, FALSE), "")</f>
        <v/>
      </c>
      <c r="AI84" s="440" t="str">
        <f t="shared" si="4"/>
        <v/>
      </c>
      <c r="AJ84" s="441" t="str">
        <f t="shared" si="3"/>
        <v/>
      </c>
      <c r="AK84" s="139"/>
      <c r="AL84" s="139"/>
      <c r="AM84" s="112"/>
      <c r="AN84" s="112"/>
      <c r="AO84" s="112"/>
      <c r="AP84" s="112"/>
      <c r="AQ84" s="112"/>
      <c r="AR84" s="112"/>
      <c r="AS84" s="112"/>
      <c r="AT84" s="112"/>
    </row>
    <row r="85" spans="1:46" s="111" customFormat="1" ht="30" customHeight="1">
      <c r="A85" s="141">
        <v>72</v>
      </c>
      <c r="B85" s="923" t="str">
        <f>IF(基本情報入力シート!C110="","",基本情報入力シート!C110)</f>
        <v/>
      </c>
      <c r="C85" s="924"/>
      <c r="D85" s="924"/>
      <c r="E85" s="924"/>
      <c r="F85" s="924"/>
      <c r="G85" s="924"/>
      <c r="H85" s="924"/>
      <c r="I85" s="925"/>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45" t="str">
        <f>IF(基本情報入力シート!Y110="","",基本情報入力シート!Y110)</f>
        <v/>
      </c>
      <c r="O85" s="153"/>
      <c r="P85" s="48"/>
      <c r="Q85" s="926"/>
      <c r="R85" s="927"/>
      <c r="S85" s="142" t="str">
        <f>IFERROR(ROUNDDOWN(Q85*VLOOKUP(N85,【参考】数式用!$AR$2:$AW$50,MATCH(P85,【参考】数式用!$AT$4:$AW$4)+2,FALSE)*0.5, 0), "")</f>
        <v/>
      </c>
      <c r="T85" s="49"/>
      <c r="U85" s="144" t="str">
        <f>IFERROR(IF(AG85&lt;&gt;"",Q85*VLOOKUP(N85,【参考】数式用!$AG$2:$AL$50,MATCH(P85,【参考】数式用!$AI$4:$AL$4,0)+2,0), ""), "")</f>
        <v/>
      </c>
      <c r="V85" s="42"/>
      <c r="W85" s="928"/>
      <c r="X85" s="929"/>
      <c r="Y85" s="43"/>
      <c r="Z85" s="51"/>
      <c r="AA85" s="143" t="str">
        <f>IFERROR(IF(Y85="ー", "", ROUNDDOWN(Z85*VLOOKUP(N85,【参考】数式用!$AR$2:$AW$50,MATCH(Y85,【参考】数式用!$AT$4:$AW$4)+2,FALSE)*0.5, 0)), "")</f>
        <v/>
      </c>
      <c r="AB85" s="52"/>
      <c r="AC85" s="920" t="str">
        <f>IFERROR(IF(AG85&lt;&gt;"",Z85*VLOOKUP(N85,【参考】数式用!$AG$2:$AL$50,MATCH(Y85,【参考】数式用!$AI$4:$AL$4,0)+2,0), ""), "")</f>
        <v/>
      </c>
      <c r="AD85" s="920"/>
      <c r="AE85" s="423"/>
      <c r="AF85" s="56"/>
      <c r="AG85" s="438" t="str">
        <f>IFERROR(VLOOKUP(O85, 【参考】数式用!$AY$5:$AY$13, 1, FALSE), "")</f>
        <v/>
      </c>
      <c r="AH85" s="439" t="str">
        <f>IFERROR(VLOOKUP(N85, 【参考】数式用!$BA$2:$BB$50, 2, FALSE), "")</f>
        <v/>
      </c>
      <c r="AI85" s="440" t="str">
        <f t="shared" si="4"/>
        <v/>
      </c>
      <c r="AJ85" s="441" t="str">
        <f t="shared" si="3"/>
        <v/>
      </c>
      <c r="AK85" s="139"/>
      <c r="AL85" s="139"/>
      <c r="AM85" s="112"/>
      <c r="AN85" s="112"/>
      <c r="AO85" s="112"/>
      <c r="AP85" s="112"/>
      <c r="AQ85" s="112"/>
      <c r="AR85" s="112"/>
      <c r="AS85" s="112"/>
      <c r="AT85" s="112"/>
    </row>
    <row r="86" spans="1:46" s="111" customFormat="1" ht="30" customHeight="1">
      <c r="A86" s="141">
        <v>73</v>
      </c>
      <c r="B86" s="923" t="str">
        <f>IF(基本情報入力シート!C111="","",基本情報入力シート!C111)</f>
        <v/>
      </c>
      <c r="C86" s="924"/>
      <c r="D86" s="924"/>
      <c r="E86" s="924"/>
      <c r="F86" s="924"/>
      <c r="G86" s="924"/>
      <c r="H86" s="924"/>
      <c r="I86" s="925"/>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45" t="str">
        <f>IF(基本情報入力シート!Y111="","",基本情報入力シート!Y111)</f>
        <v/>
      </c>
      <c r="O86" s="153"/>
      <c r="P86" s="48"/>
      <c r="Q86" s="926"/>
      <c r="R86" s="927"/>
      <c r="S86" s="142" t="str">
        <f>IFERROR(ROUNDDOWN(Q86*VLOOKUP(N86,【参考】数式用!$AR$2:$AW$50,MATCH(P86,【参考】数式用!$AT$4:$AW$4)+2,FALSE)*0.5, 0), "")</f>
        <v/>
      </c>
      <c r="T86" s="49"/>
      <c r="U86" s="144" t="str">
        <f>IFERROR(IF(AG86&lt;&gt;"",Q86*VLOOKUP(N86,【参考】数式用!$AG$2:$AL$50,MATCH(P86,【参考】数式用!$AI$4:$AL$4,0)+2,0), ""), "")</f>
        <v/>
      </c>
      <c r="V86" s="42"/>
      <c r="W86" s="928"/>
      <c r="X86" s="929"/>
      <c r="Y86" s="43"/>
      <c r="Z86" s="51"/>
      <c r="AA86" s="143" t="str">
        <f>IFERROR(IF(Y86="ー", "", ROUNDDOWN(Z86*VLOOKUP(N86,【参考】数式用!$AR$2:$AW$50,MATCH(Y86,【参考】数式用!$AT$4:$AW$4)+2,FALSE)*0.5, 0)), "")</f>
        <v/>
      </c>
      <c r="AB86" s="52"/>
      <c r="AC86" s="920" t="str">
        <f>IFERROR(IF(AG86&lt;&gt;"",Z86*VLOOKUP(N86,【参考】数式用!$AG$2:$AL$50,MATCH(Y86,【参考】数式用!$AI$4:$AL$4,0)+2,0), ""), "")</f>
        <v/>
      </c>
      <c r="AD86" s="920"/>
      <c r="AE86" s="423"/>
      <c r="AF86" s="56"/>
      <c r="AG86" s="438" t="str">
        <f>IFERROR(VLOOKUP(O86, 【参考】数式用!$AY$5:$AY$13, 1, FALSE), "")</f>
        <v/>
      </c>
      <c r="AH86" s="439" t="str">
        <f>IFERROR(VLOOKUP(N86, 【参考】数式用!$BA$2:$BB$50, 2, FALSE), "")</f>
        <v/>
      </c>
      <c r="AI86" s="440" t="str">
        <f t="shared" si="4"/>
        <v/>
      </c>
      <c r="AJ86" s="441" t="str">
        <f t="shared" si="3"/>
        <v/>
      </c>
      <c r="AK86" s="139"/>
      <c r="AL86" s="139"/>
      <c r="AM86" s="112"/>
      <c r="AN86" s="112"/>
      <c r="AO86" s="112"/>
      <c r="AP86" s="112"/>
      <c r="AQ86" s="112"/>
      <c r="AR86" s="112"/>
      <c r="AS86" s="112"/>
      <c r="AT86" s="112"/>
    </row>
    <row r="87" spans="1:46" s="111" customFormat="1" ht="30" customHeight="1">
      <c r="A87" s="141">
        <v>74</v>
      </c>
      <c r="B87" s="923" t="str">
        <f>IF(基本情報入力シート!C112="","",基本情報入力シート!C112)</f>
        <v/>
      </c>
      <c r="C87" s="924"/>
      <c r="D87" s="924"/>
      <c r="E87" s="924"/>
      <c r="F87" s="924"/>
      <c r="G87" s="924"/>
      <c r="H87" s="924"/>
      <c r="I87" s="925"/>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45" t="str">
        <f>IF(基本情報入力シート!Y112="","",基本情報入力シート!Y112)</f>
        <v/>
      </c>
      <c r="O87" s="153"/>
      <c r="P87" s="48"/>
      <c r="Q87" s="926"/>
      <c r="R87" s="927"/>
      <c r="S87" s="142" t="str">
        <f>IFERROR(ROUNDDOWN(Q87*VLOOKUP(N87,【参考】数式用!$AR$2:$AW$50,MATCH(P87,【参考】数式用!$AT$4:$AW$4)+2,FALSE)*0.5, 0), "")</f>
        <v/>
      </c>
      <c r="T87" s="49"/>
      <c r="U87" s="144" t="str">
        <f>IFERROR(IF(AG87&lt;&gt;"",Q87*VLOOKUP(N87,【参考】数式用!$AG$2:$AL$50,MATCH(P87,【参考】数式用!$AI$4:$AL$4,0)+2,0), ""), "")</f>
        <v/>
      </c>
      <c r="V87" s="42"/>
      <c r="W87" s="928"/>
      <c r="X87" s="929"/>
      <c r="Y87" s="43"/>
      <c r="Z87" s="51"/>
      <c r="AA87" s="143" t="str">
        <f>IFERROR(IF(Y87="ー", "", ROUNDDOWN(Z87*VLOOKUP(N87,【参考】数式用!$AR$2:$AW$50,MATCH(Y87,【参考】数式用!$AT$4:$AW$4)+2,FALSE)*0.5, 0)), "")</f>
        <v/>
      </c>
      <c r="AB87" s="52"/>
      <c r="AC87" s="920" t="str">
        <f>IFERROR(IF(AG87&lt;&gt;"",Z87*VLOOKUP(N87,【参考】数式用!$AG$2:$AL$50,MATCH(Y87,【参考】数式用!$AI$4:$AL$4,0)+2,0), ""), "")</f>
        <v/>
      </c>
      <c r="AD87" s="920"/>
      <c r="AE87" s="423"/>
      <c r="AF87" s="56"/>
      <c r="AG87" s="438" t="str">
        <f>IFERROR(VLOOKUP(O87, 【参考】数式用!$AY$5:$AY$13, 1, FALSE), "")</f>
        <v/>
      </c>
      <c r="AH87" s="439" t="str">
        <f>IFERROR(VLOOKUP(N87, 【参考】数式用!$BA$2:$BB$50, 2, FALSE), "")</f>
        <v/>
      </c>
      <c r="AI87" s="440" t="str">
        <f t="shared" si="4"/>
        <v/>
      </c>
      <c r="AJ87" s="441" t="str">
        <f t="shared" si="3"/>
        <v/>
      </c>
      <c r="AK87" s="139"/>
      <c r="AL87" s="139"/>
      <c r="AM87" s="112"/>
      <c r="AN87" s="112"/>
      <c r="AO87" s="112"/>
      <c r="AP87" s="112"/>
      <c r="AQ87" s="112"/>
      <c r="AR87" s="112"/>
      <c r="AS87" s="112"/>
      <c r="AT87" s="112"/>
    </row>
    <row r="88" spans="1:46" s="111" customFormat="1" ht="30" customHeight="1">
      <c r="A88" s="141">
        <v>75</v>
      </c>
      <c r="B88" s="923" t="str">
        <f>IF(基本情報入力シート!C113="","",基本情報入力シート!C113)</f>
        <v/>
      </c>
      <c r="C88" s="924"/>
      <c r="D88" s="924"/>
      <c r="E88" s="924"/>
      <c r="F88" s="924"/>
      <c r="G88" s="924"/>
      <c r="H88" s="924"/>
      <c r="I88" s="925"/>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45" t="str">
        <f>IF(基本情報入力シート!Y113="","",基本情報入力シート!Y113)</f>
        <v/>
      </c>
      <c r="O88" s="153"/>
      <c r="P88" s="48"/>
      <c r="Q88" s="926"/>
      <c r="R88" s="927"/>
      <c r="S88" s="142" t="str">
        <f>IFERROR(ROUNDDOWN(Q88*VLOOKUP(N88,【参考】数式用!$AR$2:$AW$50,MATCH(P88,【参考】数式用!$AT$4:$AW$4)+2,FALSE)*0.5, 0), "")</f>
        <v/>
      </c>
      <c r="T88" s="49"/>
      <c r="U88" s="144" t="str">
        <f>IFERROR(IF(AG88&lt;&gt;"",Q88*VLOOKUP(N88,【参考】数式用!$AG$2:$AL$50,MATCH(P88,【参考】数式用!$AI$4:$AL$4,0)+2,0), ""), "")</f>
        <v/>
      </c>
      <c r="V88" s="42"/>
      <c r="W88" s="928"/>
      <c r="X88" s="929"/>
      <c r="Y88" s="43"/>
      <c r="Z88" s="51"/>
      <c r="AA88" s="143" t="str">
        <f>IFERROR(IF(Y88="ー", "", ROUNDDOWN(Z88*VLOOKUP(N88,【参考】数式用!$AR$2:$AW$50,MATCH(Y88,【参考】数式用!$AT$4:$AW$4)+2,FALSE)*0.5, 0)), "")</f>
        <v/>
      </c>
      <c r="AB88" s="52"/>
      <c r="AC88" s="920" t="str">
        <f>IFERROR(IF(AG88&lt;&gt;"",Z88*VLOOKUP(N88,【参考】数式用!$AG$2:$AL$50,MATCH(Y88,【参考】数式用!$AI$4:$AL$4,0)+2,0), ""), "")</f>
        <v/>
      </c>
      <c r="AD88" s="920"/>
      <c r="AE88" s="423"/>
      <c r="AF88" s="56"/>
      <c r="AG88" s="438" t="str">
        <f>IFERROR(VLOOKUP(O88, 【参考】数式用!$AY$5:$AY$13, 1, FALSE), "")</f>
        <v/>
      </c>
      <c r="AH88" s="439" t="str">
        <f>IFERROR(VLOOKUP(N88, 【参考】数式用!$BA$2:$BB$50, 2, FALSE), "")</f>
        <v/>
      </c>
      <c r="AI88" s="440" t="str">
        <f t="shared" si="4"/>
        <v/>
      </c>
      <c r="AJ88" s="441" t="str">
        <f t="shared" si="3"/>
        <v/>
      </c>
      <c r="AK88" s="139"/>
      <c r="AL88" s="139"/>
      <c r="AM88" s="112"/>
      <c r="AN88" s="112"/>
      <c r="AO88" s="112"/>
      <c r="AP88" s="112"/>
      <c r="AQ88" s="112"/>
      <c r="AR88" s="112"/>
      <c r="AS88" s="112"/>
      <c r="AT88" s="112"/>
    </row>
    <row r="89" spans="1:46" s="111" customFormat="1" ht="30" customHeight="1">
      <c r="A89" s="141">
        <v>76</v>
      </c>
      <c r="B89" s="923" t="str">
        <f>IF(基本情報入力シート!C114="","",基本情報入力シート!C114)</f>
        <v/>
      </c>
      <c r="C89" s="924"/>
      <c r="D89" s="924"/>
      <c r="E89" s="924"/>
      <c r="F89" s="924"/>
      <c r="G89" s="924"/>
      <c r="H89" s="924"/>
      <c r="I89" s="925"/>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45" t="str">
        <f>IF(基本情報入力シート!Y114="","",基本情報入力シート!Y114)</f>
        <v/>
      </c>
      <c r="O89" s="153"/>
      <c r="P89" s="48"/>
      <c r="Q89" s="926"/>
      <c r="R89" s="927"/>
      <c r="S89" s="142" t="str">
        <f>IFERROR(ROUNDDOWN(Q89*VLOOKUP(N89,【参考】数式用!$AR$2:$AW$50,MATCH(P89,【参考】数式用!$AT$4:$AW$4)+2,FALSE)*0.5, 0), "")</f>
        <v/>
      </c>
      <c r="T89" s="49"/>
      <c r="U89" s="144" t="str">
        <f>IFERROR(IF(AG89&lt;&gt;"",Q89*VLOOKUP(N89,【参考】数式用!$AG$2:$AL$50,MATCH(P89,【参考】数式用!$AI$4:$AL$4,0)+2,0), ""), "")</f>
        <v/>
      </c>
      <c r="V89" s="42"/>
      <c r="W89" s="928"/>
      <c r="X89" s="929"/>
      <c r="Y89" s="43"/>
      <c r="Z89" s="51"/>
      <c r="AA89" s="143" t="str">
        <f>IFERROR(IF(Y89="ー", "", ROUNDDOWN(Z89*VLOOKUP(N89,【参考】数式用!$AR$2:$AW$50,MATCH(Y89,【参考】数式用!$AT$4:$AW$4)+2,FALSE)*0.5, 0)), "")</f>
        <v/>
      </c>
      <c r="AB89" s="52"/>
      <c r="AC89" s="920" t="str">
        <f>IFERROR(IF(AG89&lt;&gt;"",Z89*VLOOKUP(N89,【参考】数式用!$AG$2:$AL$50,MATCH(Y89,【参考】数式用!$AI$4:$AL$4,0)+2,0), ""), "")</f>
        <v/>
      </c>
      <c r="AD89" s="920"/>
      <c r="AE89" s="423"/>
      <c r="AF89" s="56"/>
      <c r="AG89" s="438" t="str">
        <f>IFERROR(VLOOKUP(O89, 【参考】数式用!$AY$5:$AY$13, 1, FALSE), "")</f>
        <v/>
      </c>
      <c r="AH89" s="439" t="str">
        <f>IFERROR(VLOOKUP(N89, 【参考】数式用!$BA$2:$BB$50, 2, FALSE), "")</f>
        <v/>
      </c>
      <c r="AI89" s="440" t="str">
        <f t="shared" si="4"/>
        <v/>
      </c>
      <c r="AJ89" s="441" t="str">
        <f t="shared" si="3"/>
        <v/>
      </c>
      <c r="AK89" s="139"/>
      <c r="AL89" s="139"/>
      <c r="AM89" s="112"/>
      <c r="AN89" s="112"/>
      <c r="AO89" s="112"/>
      <c r="AP89" s="112"/>
      <c r="AQ89" s="112"/>
      <c r="AR89" s="112"/>
      <c r="AS89" s="112"/>
      <c r="AT89" s="112"/>
    </row>
    <row r="90" spans="1:46" s="111" customFormat="1" ht="30" customHeight="1">
      <c r="A90" s="141">
        <v>77</v>
      </c>
      <c r="B90" s="923" t="str">
        <f>IF(基本情報入力シート!C115="","",基本情報入力シート!C115)</f>
        <v/>
      </c>
      <c r="C90" s="924"/>
      <c r="D90" s="924"/>
      <c r="E90" s="924"/>
      <c r="F90" s="924"/>
      <c r="G90" s="924"/>
      <c r="H90" s="924"/>
      <c r="I90" s="925"/>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45" t="str">
        <f>IF(基本情報入力シート!Y115="","",基本情報入力シート!Y115)</f>
        <v/>
      </c>
      <c r="O90" s="153"/>
      <c r="P90" s="48"/>
      <c r="Q90" s="926"/>
      <c r="R90" s="927"/>
      <c r="S90" s="142" t="str">
        <f>IFERROR(ROUNDDOWN(Q90*VLOOKUP(N90,【参考】数式用!$AR$2:$AW$50,MATCH(P90,【参考】数式用!$AT$4:$AW$4)+2,FALSE)*0.5, 0), "")</f>
        <v/>
      </c>
      <c r="T90" s="49"/>
      <c r="U90" s="144" t="str">
        <f>IFERROR(IF(AG90&lt;&gt;"",Q90*VLOOKUP(N90,【参考】数式用!$AG$2:$AL$50,MATCH(P90,【参考】数式用!$AI$4:$AL$4,0)+2,0), ""), "")</f>
        <v/>
      </c>
      <c r="V90" s="42"/>
      <c r="W90" s="928"/>
      <c r="X90" s="929"/>
      <c r="Y90" s="43"/>
      <c r="Z90" s="51"/>
      <c r="AA90" s="143" t="str">
        <f>IFERROR(IF(Y90="ー", "", ROUNDDOWN(Z90*VLOOKUP(N90,【参考】数式用!$AR$2:$AW$50,MATCH(Y90,【参考】数式用!$AT$4:$AW$4)+2,FALSE)*0.5, 0)), "")</f>
        <v/>
      </c>
      <c r="AB90" s="52"/>
      <c r="AC90" s="920" t="str">
        <f>IFERROR(IF(AG90&lt;&gt;"",Z90*VLOOKUP(N90,【参考】数式用!$AG$2:$AL$50,MATCH(Y90,【参考】数式用!$AI$4:$AL$4,0)+2,0), ""), "")</f>
        <v/>
      </c>
      <c r="AD90" s="920"/>
      <c r="AE90" s="423"/>
      <c r="AF90" s="56"/>
      <c r="AG90" s="438" t="str">
        <f>IFERROR(VLOOKUP(O90, 【参考】数式用!$AY$5:$AY$13, 1, FALSE), "")</f>
        <v/>
      </c>
      <c r="AH90" s="439" t="str">
        <f>IFERROR(VLOOKUP(N90, 【参考】数式用!$BA$2:$BB$50, 2, FALSE), "")</f>
        <v/>
      </c>
      <c r="AI90" s="440" t="str">
        <f t="shared" si="4"/>
        <v/>
      </c>
      <c r="AJ90" s="441" t="str">
        <f t="shared" si="3"/>
        <v/>
      </c>
      <c r="AK90" s="139"/>
      <c r="AL90" s="139"/>
      <c r="AM90" s="112"/>
      <c r="AN90" s="112"/>
      <c r="AO90" s="112"/>
      <c r="AP90" s="112"/>
      <c r="AQ90" s="112"/>
      <c r="AR90" s="112"/>
      <c r="AS90" s="112"/>
      <c r="AT90" s="112"/>
    </row>
    <row r="91" spans="1:46" s="111" customFormat="1" ht="30" customHeight="1">
      <c r="A91" s="141">
        <v>78</v>
      </c>
      <c r="B91" s="923" t="str">
        <f>IF(基本情報入力シート!C116="","",基本情報入力シート!C116)</f>
        <v/>
      </c>
      <c r="C91" s="924"/>
      <c r="D91" s="924"/>
      <c r="E91" s="924"/>
      <c r="F91" s="924"/>
      <c r="G91" s="924"/>
      <c r="H91" s="924"/>
      <c r="I91" s="925"/>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45" t="str">
        <f>IF(基本情報入力シート!Y116="","",基本情報入力シート!Y116)</f>
        <v/>
      </c>
      <c r="O91" s="153"/>
      <c r="P91" s="48"/>
      <c r="Q91" s="926"/>
      <c r="R91" s="927"/>
      <c r="S91" s="142" t="str">
        <f>IFERROR(ROUNDDOWN(Q91*VLOOKUP(N91,【参考】数式用!$AR$2:$AW$50,MATCH(P91,【参考】数式用!$AT$4:$AW$4)+2,FALSE)*0.5, 0), "")</f>
        <v/>
      </c>
      <c r="T91" s="49"/>
      <c r="U91" s="144" t="str">
        <f>IFERROR(IF(AG91&lt;&gt;"",Q91*VLOOKUP(N91,【参考】数式用!$AG$2:$AL$50,MATCH(P91,【参考】数式用!$AI$4:$AL$4,0)+2,0), ""), "")</f>
        <v/>
      </c>
      <c r="V91" s="42"/>
      <c r="W91" s="928"/>
      <c r="X91" s="929"/>
      <c r="Y91" s="43"/>
      <c r="Z91" s="51"/>
      <c r="AA91" s="143" t="str">
        <f>IFERROR(IF(Y91="ー", "", ROUNDDOWN(Z91*VLOOKUP(N91,【参考】数式用!$AR$2:$AW$50,MATCH(Y91,【参考】数式用!$AT$4:$AW$4)+2,FALSE)*0.5, 0)), "")</f>
        <v/>
      </c>
      <c r="AB91" s="52"/>
      <c r="AC91" s="920" t="str">
        <f>IFERROR(IF(AG91&lt;&gt;"",Z91*VLOOKUP(N91,【参考】数式用!$AG$2:$AL$50,MATCH(Y91,【参考】数式用!$AI$4:$AL$4,0)+2,0), ""), "")</f>
        <v/>
      </c>
      <c r="AD91" s="920"/>
      <c r="AE91" s="423"/>
      <c r="AF91" s="56"/>
      <c r="AG91" s="438" t="str">
        <f>IFERROR(VLOOKUP(O91, 【参考】数式用!$AY$5:$AY$13, 1, FALSE), "")</f>
        <v/>
      </c>
      <c r="AH91" s="439" t="str">
        <f>IFERROR(VLOOKUP(N91, 【参考】数式用!$BA$2:$BB$50, 2, FALSE), "")</f>
        <v/>
      </c>
      <c r="AI91" s="440" t="str">
        <f t="shared" si="4"/>
        <v/>
      </c>
      <c r="AJ91" s="441" t="str">
        <f t="shared" si="3"/>
        <v/>
      </c>
      <c r="AK91" s="139"/>
      <c r="AL91" s="139"/>
      <c r="AM91" s="112"/>
      <c r="AN91" s="112"/>
      <c r="AO91" s="112"/>
      <c r="AP91" s="112"/>
      <c r="AQ91" s="112"/>
      <c r="AR91" s="112"/>
      <c r="AS91" s="112"/>
      <c r="AT91" s="112"/>
    </row>
    <row r="92" spans="1:46" s="111" customFormat="1" ht="30" customHeight="1">
      <c r="A92" s="141">
        <v>79</v>
      </c>
      <c r="B92" s="923" t="str">
        <f>IF(基本情報入力シート!C117="","",基本情報入力シート!C117)</f>
        <v/>
      </c>
      <c r="C92" s="924"/>
      <c r="D92" s="924"/>
      <c r="E92" s="924"/>
      <c r="F92" s="924"/>
      <c r="G92" s="924"/>
      <c r="H92" s="924"/>
      <c r="I92" s="925"/>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45" t="str">
        <f>IF(基本情報入力シート!Y117="","",基本情報入力シート!Y117)</f>
        <v/>
      </c>
      <c r="O92" s="153"/>
      <c r="P92" s="48"/>
      <c r="Q92" s="926"/>
      <c r="R92" s="927"/>
      <c r="S92" s="142" t="str">
        <f>IFERROR(ROUNDDOWN(Q92*VLOOKUP(N92,【参考】数式用!$AR$2:$AW$50,MATCH(P92,【参考】数式用!$AT$4:$AW$4)+2,FALSE)*0.5, 0), "")</f>
        <v/>
      </c>
      <c r="T92" s="49"/>
      <c r="U92" s="144" t="str">
        <f>IFERROR(IF(AG92&lt;&gt;"",Q92*VLOOKUP(N92,【参考】数式用!$AG$2:$AL$50,MATCH(P92,【参考】数式用!$AI$4:$AL$4,0)+2,0), ""), "")</f>
        <v/>
      </c>
      <c r="V92" s="42"/>
      <c r="W92" s="928"/>
      <c r="X92" s="929"/>
      <c r="Y92" s="43"/>
      <c r="Z92" s="51"/>
      <c r="AA92" s="143" t="str">
        <f>IFERROR(IF(Y92="ー", "", ROUNDDOWN(Z92*VLOOKUP(N92,【参考】数式用!$AR$2:$AW$50,MATCH(Y92,【参考】数式用!$AT$4:$AW$4)+2,FALSE)*0.5, 0)), "")</f>
        <v/>
      </c>
      <c r="AB92" s="52"/>
      <c r="AC92" s="920" t="str">
        <f>IFERROR(IF(AG92&lt;&gt;"",Z92*VLOOKUP(N92,【参考】数式用!$AG$2:$AL$50,MATCH(Y92,【参考】数式用!$AI$4:$AL$4,0)+2,0), ""), "")</f>
        <v/>
      </c>
      <c r="AD92" s="920"/>
      <c r="AE92" s="423"/>
      <c r="AF92" s="56"/>
      <c r="AG92" s="438" t="str">
        <f>IFERROR(VLOOKUP(O92, 【参考】数式用!$AY$5:$AY$13, 1, FALSE), "")</f>
        <v/>
      </c>
      <c r="AH92" s="439" t="str">
        <f>IFERROR(VLOOKUP(N92, 【参考】数式用!$BA$2:$BB$50, 2, FALSE), "")</f>
        <v/>
      </c>
      <c r="AI92" s="440" t="str">
        <f t="shared" si="4"/>
        <v/>
      </c>
      <c r="AJ92" s="441" t="str">
        <f t="shared" si="3"/>
        <v/>
      </c>
      <c r="AK92" s="139"/>
      <c r="AL92" s="139"/>
      <c r="AM92" s="112"/>
      <c r="AN92" s="112"/>
      <c r="AO92" s="112"/>
      <c r="AP92" s="112"/>
      <c r="AQ92" s="112"/>
      <c r="AR92" s="112"/>
      <c r="AS92" s="112"/>
      <c r="AT92" s="112"/>
    </row>
    <row r="93" spans="1:46" s="111" customFormat="1" ht="30" customHeight="1">
      <c r="A93" s="141">
        <v>80</v>
      </c>
      <c r="B93" s="923" t="str">
        <f>IF(基本情報入力シート!C118="","",基本情報入力シート!C118)</f>
        <v/>
      </c>
      <c r="C93" s="924"/>
      <c r="D93" s="924"/>
      <c r="E93" s="924"/>
      <c r="F93" s="924"/>
      <c r="G93" s="924"/>
      <c r="H93" s="924"/>
      <c r="I93" s="925"/>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45" t="str">
        <f>IF(基本情報入力シート!Y118="","",基本情報入力シート!Y118)</f>
        <v/>
      </c>
      <c r="O93" s="153"/>
      <c r="P93" s="48"/>
      <c r="Q93" s="926"/>
      <c r="R93" s="927"/>
      <c r="S93" s="142" t="str">
        <f>IFERROR(ROUNDDOWN(Q93*VLOOKUP(N93,【参考】数式用!$AR$2:$AW$50,MATCH(P93,【参考】数式用!$AT$4:$AW$4)+2,FALSE)*0.5, 0), "")</f>
        <v/>
      </c>
      <c r="T93" s="49"/>
      <c r="U93" s="144" t="str">
        <f>IFERROR(IF(AG93&lt;&gt;"",Q93*VLOOKUP(N93,【参考】数式用!$AG$2:$AL$50,MATCH(P93,【参考】数式用!$AI$4:$AL$4,0)+2,0), ""), "")</f>
        <v/>
      </c>
      <c r="V93" s="42"/>
      <c r="W93" s="928"/>
      <c r="X93" s="929"/>
      <c r="Y93" s="43"/>
      <c r="Z93" s="51"/>
      <c r="AA93" s="143" t="str">
        <f>IFERROR(IF(Y93="ー", "", ROUNDDOWN(Z93*VLOOKUP(N93,【参考】数式用!$AR$2:$AW$50,MATCH(Y93,【参考】数式用!$AT$4:$AW$4)+2,FALSE)*0.5, 0)), "")</f>
        <v/>
      </c>
      <c r="AB93" s="52"/>
      <c r="AC93" s="920" t="str">
        <f>IFERROR(IF(AG93&lt;&gt;"",Z93*VLOOKUP(N93,【参考】数式用!$AG$2:$AL$50,MATCH(Y93,【参考】数式用!$AI$4:$AL$4,0)+2,0), ""), "")</f>
        <v/>
      </c>
      <c r="AD93" s="920"/>
      <c r="AE93" s="423"/>
      <c r="AF93" s="56"/>
      <c r="AG93" s="438" t="str">
        <f>IFERROR(VLOOKUP(O93, 【参考】数式用!$AY$5:$AY$13, 1, FALSE), "")</f>
        <v/>
      </c>
      <c r="AH93" s="439" t="str">
        <f>IFERROR(VLOOKUP(N93, 【参考】数式用!$BA$2:$BB$50, 2, FALSE), "")</f>
        <v/>
      </c>
      <c r="AI93" s="440" t="str">
        <f t="shared" si="4"/>
        <v/>
      </c>
      <c r="AJ93" s="441" t="str">
        <f t="shared" si="3"/>
        <v/>
      </c>
      <c r="AK93" s="139"/>
      <c r="AL93" s="139"/>
      <c r="AM93" s="112"/>
      <c r="AN93" s="112"/>
      <c r="AO93" s="112"/>
      <c r="AP93" s="112"/>
      <c r="AQ93" s="112"/>
      <c r="AR93" s="112"/>
      <c r="AS93" s="112"/>
      <c r="AT93" s="112"/>
    </row>
    <row r="94" spans="1:46" s="111" customFormat="1" ht="30" customHeight="1">
      <c r="A94" s="141">
        <v>81</v>
      </c>
      <c r="B94" s="923" t="str">
        <f>IF(基本情報入力シート!C119="","",基本情報入力シート!C119)</f>
        <v/>
      </c>
      <c r="C94" s="924"/>
      <c r="D94" s="924"/>
      <c r="E94" s="924"/>
      <c r="F94" s="924"/>
      <c r="G94" s="924"/>
      <c r="H94" s="924"/>
      <c r="I94" s="925"/>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45" t="str">
        <f>IF(基本情報入力シート!Y119="","",基本情報入力シート!Y119)</f>
        <v/>
      </c>
      <c r="O94" s="153"/>
      <c r="P94" s="48"/>
      <c r="Q94" s="926"/>
      <c r="R94" s="927"/>
      <c r="S94" s="142" t="str">
        <f>IFERROR(ROUNDDOWN(Q94*VLOOKUP(N94,【参考】数式用!$AR$2:$AW$50,MATCH(P94,【参考】数式用!$AT$4:$AW$4)+2,FALSE)*0.5, 0), "")</f>
        <v/>
      </c>
      <c r="T94" s="49"/>
      <c r="U94" s="144" t="str">
        <f>IFERROR(IF(AG94&lt;&gt;"",Q94*VLOOKUP(N94,【参考】数式用!$AG$2:$AL$50,MATCH(P94,【参考】数式用!$AI$4:$AL$4,0)+2,0), ""), "")</f>
        <v/>
      </c>
      <c r="V94" s="42"/>
      <c r="W94" s="928"/>
      <c r="X94" s="929"/>
      <c r="Y94" s="43"/>
      <c r="Z94" s="51"/>
      <c r="AA94" s="143" t="str">
        <f>IFERROR(IF(Y94="ー", "", ROUNDDOWN(Z94*VLOOKUP(N94,【参考】数式用!$AR$2:$AW$50,MATCH(Y94,【参考】数式用!$AT$4:$AW$4)+2,FALSE)*0.5, 0)), "")</f>
        <v/>
      </c>
      <c r="AB94" s="52"/>
      <c r="AC94" s="920" t="str">
        <f>IFERROR(IF(AG94&lt;&gt;"",Z94*VLOOKUP(N94,【参考】数式用!$AG$2:$AL$50,MATCH(Y94,【参考】数式用!$AI$4:$AL$4,0)+2,0), ""), "")</f>
        <v/>
      </c>
      <c r="AD94" s="920"/>
      <c r="AE94" s="423"/>
      <c r="AF94" s="56"/>
      <c r="AG94" s="438" t="str">
        <f>IFERROR(VLOOKUP(O94, 【参考】数式用!$AY$5:$AY$13, 1, FALSE), "")</f>
        <v/>
      </c>
      <c r="AH94" s="439" t="str">
        <f>IFERROR(VLOOKUP(N94, 【参考】数式用!$BA$2:$BB$50, 2, FALSE), "")</f>
        <v/>
      </c>
      <c r="AI94" s="440" t="str">
        <f t="shared" si="4"/>
        <v/>
      </c>
      <c r="AJ94" s="441" t="str">
        <f t="shared" si="3"/>
        <v/>
      </c>
      <c r="AK94" s="139"/>
      <c r="AL94" s="139"/>
      <c r="AM94" s="112"/>
      <c r="AN94" s="112"/>
      <c r="AO94" s="112"/>
      <c r="AP94" s="112"/>
      <c r="AQ94" s="112"/>
      <c r="AR94" s="112"/>
      <c r="AS94" s="112"/>
      <c r="AT94" s="112"/>
    </row>
    <row r="95" spans="1:46" s="111" customFormat="1" ht="30" customHeight="1">
      <c r="A95" s="141">
        <v>82</v>
      </c>
      <c r="B95" s="923" t="str">
        <f>IF(基本情報入力シート!C120="","",基本情報入力シート!C120)</f>
        <v/>
      </c>
      <c r="C95" s="924"/>
      <c r="D95" s="924"/>
      <c r="E95" s="924"/>
      <c r="F95" s="924"/>
      <c r="G95" s="924"/>
      <c r="H95" s="924"/>
      <c r="I95" s="925"/>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45" t="str">
        <f>IF(基本情報入力シート!Y120="","",基本情報入力シート!Y120)</f>
        <v/>
      </c>
      <c r="O95" s="153"/>
      <c r="P95" s="48"/>
      <c r="Q95" s="926"/>
      <c r="R95" s="927"/>
      <c r="S95" s="142" t="str">
        <f>IFERROR(ROUNDDOWN(Q95*VLOOKUP(N95,【参考】数式用!$AR$2:$AW$50,MATCH(P95,【参考】数式用!$AT$4:$AW$4)+2,FALSE)*0.5, 0), "")</f>
        <v/>
      </c>
      <c r="T95" s="49"/>
      <c r="U95" s="144" t="str">
        <f>IFERROR(IF(AG95&lt;&gt;"",Q95*VLOOKUP(N95,【参考】数式用!$AG$2:$AL$50,MATCH(P95,【参考】数式用!$AI$4:$AL$4,0)+2,0), ""), "")</f>
        <v/>
      </c>
      <c r="V95" s="42"/>
      <c r="W95" s="928"/>
      <c r="X95" s="929"/>
      <c r="Y95" s="43"/>
      <c r="Z95" s="51"/>
      <c r="AA95" s="143" t="str">
        <f>IFERROR(IF(Y95="ー", "", ROUNDDOWN(Z95*VLOOKUP(N95,【参考】数式用!$AR$2:$AW$50,MATCH(Y95,【参考】数式用!$AT$4:$AW$4)+2,FALSE)*0.5, 0)), "")</f>
        <v/>
      </c>
      <c r="AB95" s="52"/>
      <c r="AC95" s="920" t="str">
        <f>IFERROR(IF(AG95&lt;&gt;"",Z95*VLOOKUP(N95,【参考】数式用!$AG$2:$AL$50,MATCH(Y95,【参考】数式用!$AI$4:$AL$4,0)+2,0), ""), "")</f>
        <v/>
      </c>
      <c r="AD95" s="920"/>
      <c r="AE95" s="423"/>
      <c r="AF95" s="56"/>
      <c r="AG95" s="438" t="str">
        <f>IFERROR(VLOOKUP(O95, 【参考】数式用!$AY$5:$AY$13, 1, FALSE), "")</f>
        <v/>
      </c>
      <c r="AH95" s="439" t="str">
        <f>IFERROR(VLOOKUP(N95, 【参考】数式用!$BA$2:$BB$50, 2, FALSE), "")</f>
        <v/>
      </c>
      <c r="AI95" s="440" t="str">
        <f t="shared" si="4"/>
        <v/>
      </c>
      <c r="AJ95" s="441" t="str">
        <f t="shared" si="3"/>
        <v/>
      </c>
      <c r="AK95" s="139"/>
      <c r="AL95" s="139"/>
      <c r="AM95" s="112"/>
      <c r="AN95" s="112"/>
      <c r="AO95" s="112"/>
      <c r="AP95" s="112"/>
      <c r="AQ95" s="112"/>
      <c r="AR95" s="112"/>
      <c r="AS95" s="112"/>
      <c r="AT95" s="112"/>
    </row>
    <row r="96" spans="1:46" s="111" customFormat="1" ht="30" customHeight="1">
      <c r="A96" s="141">
        <v>83</v>
      </c>
      <c r="B96" s="923" t="str">
        <f>IF(基本情報入力シート!C121="","",基本情報入力シート!C121)</f>
        <v/>
      </c>
      <c r="C96" s="924"/>
      <c r="D96" s="924"/>
      <c r="E96" s="924"/>
      <c r="F96" s="924"/>
      <c r="G96" s="924"/>
      <c r="H96" s="924"/>
      <c r="I96" s="925"/>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45" t="str">
        <f>IF(基本情報入力シート!Y121="","",基本情報入力シート!Y121)</f>
        <v/>
      </c>
      <c r="O96" s="153"/>
      <c r="P96" s="48"/>
      <c r="Q96" s="926"/>
      <c r="R96" s="927"/>
      <c r="S96" s="142" t="str">
        <f>IFERROR(ROUNDDOWN(Q96*VLOOKUP(N96,【参考】数式用!$AR$2:$AW$50,MATCH(P96,【参考】数式用!$AT$4:$AW$4)+2,FALSE)*0.5, 0), "")</f>
        <v/>
      </c>
      <c r="T96" s="49"/>
      <c r="U96" s="144" t="str">
        <f>IFERROR(IF(AG96&lt;&gt;"",Q96*VLOOKUP(N96,【参考】数式用!$AG$2:$AL$50,MATCH(P96,【参考】数式用!$AI$4:$AL$4,0)+2,0), ""), "")</f>
        <v/>
      </c>
      <c r="V96" s="42"/>
      <c r="W96" s="928"/>
      <c r="X96" s="929"/>
      <c r="Y96" s="43"/>
      <c r="Z96" s="51"/>
      <c r="AA96" s="143" t="str">
        <f>IFERROR(IF(Y96="ー", "", ROUNDDOWN(Z96*VLOOKUP(N96,【参考】数式用!$AR$2:$AW$50,MATCH(Y96,【参考】数式用!$AT$4:$AW$4)+2,FALSE)*0.5, 0)), "")</f>
        <v/>
      </c>
      <c r="AB96" s="52"/>
      <c r="AC96" s="920" t="str">
        <f>IFERROR(IF(AG96&lt;&gt;"",Z96*VLOOKUP(N96,【参考】数式用!$AG$2:$AL$50,MATCH(Y96,【参考】数式用!$AI$4:$AL$4,0)+2,0), ""), "")</f>
        <v/>
      </c>
      <c r="AD96" s="920"/>
      <c r="AE96" s="423"/>
      <c r="AF96" s="56"/>
      <c r="AG96" s="438" t="str">
        <f>IFERROR(VLOOKUP(O96, 【参考】数式用!$AY$5:$AY$13, 1, FALSE), "")</f>
        <v/>
      </c>
      <c r="AH96" s="439" t="str">
        <f>IFERROR(VLOOKUP(N96, 【参考】数式用!$BA$2:$BB$50, 2, FALSE), "")</f>
        <v/>
      </c>
      <c r="AI96" s="440" t="str">
        <f t="shared" si="4"/>
        <v/>
      </c>
      <c r="AJ96" s="441" t="str">
        <f t="shared" si="3"/>
        <v/>
      </c>
      <c r="AK96" s="139"/>
      <c r="AL96" s="139"/>
      <c r="AM96" s="112"/>
      <c r="AN96" s="112"/>
      <c r="AO96" s="112"/>
      <c r="AP96" s="112"/>
      <c r="AQ96" s="112"/>
      <c r="AR96" s="112"/>
      <c r="AS96" s="112"/>
      <c r="AT96" s="112"/>
    </row>
    <row r="97" spans="1:46" s="111" customFormat="1" ht="30" customHeight="1">
      <c r="A97" s="141">
        <v>84</v>
      </c>
      <c r="B97" s="923" t="str">
        <f>IF(基本情報入力シート!C122="","",基本情報入力シート!C122)</f>
        <v/>
      </c>
      <c r="C97" s="924"/>
      <c r="D97" s="924"/>
      <c r="E97" s="924"/>
      <c r="F97" s="924"/>
      <c r="G97" s="924"/>
      <c r="H97" s="924"/>
      <c r="I97" s="925"/>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45" t="str">
        <f>IF(基本情報入力シート!Y122="","",基本情報入力シート!Y122)</f>
        <v/>
      </c>
      <c r="O97" s="153"/>
      <c r="P97" s="48"/>
      <c r="Q97" s="926"/>
      <c r="R97" s="927"/>
      <c r="S97" s="142" t="str">
        <f>IFERROR(ROUNDDOWN(Q97*VLOOKUP(N97,【参考】数式用!$AR$2:$AW$50,MATCH(P97,【参考】数式用!$AT$4:$AW$4)+2,FALSE)*0.5, 0), "")</f>
        <v/>
      </c>
      <c r="T97" s="49"/>
      <c r="U97" s="144" t="str">
        <f>IFERROR(IF(AG97&lt;&gt;"",Q97*VLOOKUP(N97,【参考】数式用!$AG$2:$AL$50,MATCH(P97,【参考】数式用!$AI$4:$AL$4,0)+2,0), ""), "")</f>
        <v/>
      </c>
      <c r="V97" s="42"/>
      <c r="W97" s="928"/>
      <c r="X97" s="929"/>
      <c r="Y97" s="43"/>
      <c r="Z97" s="51"/>
      <c r="AA97" s="143" t="str">
        <f>IFERROR(IF(Y97="ー", "", ROUNDDOWN(Z97*VLOOKUP(N97,【参考】数式用!$AR$2:$AW$50,MATCH(Y97,【参考】数式用!$AT$4:$AW$4)+2,FALSE)*0.5, 0)), "")</f>
        <v/>
      </c>
      <c r="AB97" s="52"/>
      <c r="AC97" s="920" t="str">
        <f>IFERROR(IF(AG97&lt;&gt;"",Z97*VLOOKUP(N97,【参考】数式用!$AG$2:$AL$50,MATCH(Y97,【参考】数式用!$AI$4:$AL$4,0)+2,0), ""), "")</f>
        <v/>
      </c>
      <c r="AD97" s="920"/>
      <c r="AE97" s="423"/>
      <c r="AF97" s="56"/>
      <c r="AG97" s="438" t="str">
        <f>IFERROR(VLOOKUP(O97, 【参考】数式用!$AY$5:$AY$13, 1, FALSE), "")</f>
        <v/>
      </c>
      <c r="AH97" s="439" t="str">
        <f>IFERROR(VLOOKUP(N97, 【参考】数式用!$BA$2:$BB$50, 2, FALSE), "")</f>
        <v/>
      </c>
      <c r="AI97" s="440" t="str">
        <f t="shared" si="4"/>
        <v/>
      </c>
      <c r="AJ97" s="441" t="str">
        <f t="shared" si="3"/>
        <v/>
      </c>
      <c r="AK97" s="139"/>
      <c r="AL97" s="139"/>
      <c r="AM97" s="112"/>
      <c r="AN97" s="112"/>
      <c r="AO97" s="112"/>
      <c r="AP97" s="112"/>
      <c r="AQ97" s="112"/>
      <c r="AR97" s="112"/>
      <c r="AS97" s="112"/>
      <c r="AT97" s="112"/>
    </row>
    <row r="98" spans="1:46" s="111" customFormat="1" ht="30" customHeight="1">
      <c r="A98" s="141">
        <v>85</v>
      </c>
      <c r="B98" s="923" t="str">
        <f>IF(基本情報入力シート!C123="","",基本情報入力シート!C123)</f>
        <v/>
      </c>
      <c r="C98" s="924"/>
      <c r="D98" s="924"/>
      <c r="E98" s="924"/>
      <c r="F98" s="924"/>
      <c r="G98" s="924"/>
      <c r="H98" s="924"/>
      <c r="I98" s="925"/>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45" t="str">
        <f>IF(基本情報入力シート!Y123="","",基本情報入力シート!Y123)</f>
        <v/>
      </c>
      <c r="O98" s="153"/>
      <c r="P98" s="48"/>
      <c r="Q98" s="926"/>
      <c r="R98" s="927"/>
      <c r="S98" s="142" t="str">
        <f>IFERROR(ROUNDDOWN(Q98*VLOOKUP(N98,【参考】数式用!$AR$2:$AW$50,MATCH(P98,【参考】数式用!$AT$4:$AW$4)+2,FALSE)*0.5, 0), "")</f>
        <v/>
      </c>
      <c r="T98" s="49"/>
      <c r="U98" s="144" t="str">
        <f>IFERROR(IF(AG98&lt;&gt;"",Q98*VLOOKUP(N98,【参考】数式用!$AG$2:$AL$50,MATCH(P98,【参考】数式用!$AI$4:$AL$4,0)+2,0), ""), "")</f>
        <v/>
      </c>
      <c r="V98" s="42"/>
      <c r="W98" s="928"/>
      <c r="X98" s="929"/>
      <c r="Y98" s="43"/>
      <c r="Z98" s="51"/>
      <c r="AA98" s="143" t="str">
        <f>IFERROR(IF(Y98="ー", "", ROUNDDOWN(Z98*VLOOKUP(N98,【参考】数式用!$AR$2:$AW$50,MATCH(Y98,【参考】数式用!$AT$4:$AW$4)+2,FALSE)*0.5, 0)), "")</f>
        <v/>
      </c>
      <c r="AB98" s="52"/>
      <c r="AC98" s="920" t="str">
        <f>IFERROR(IF(AG98&lt;&gt;"",Z98*VLOOKUP(N98,【参考】数式用!$AG$2:$AL$50,MATCH(Y98,【参考】数式用!$AI$4:$AL$4,0)+2,0), ""), "")</f>
        <v/>
      </c>
      <c r="AD98" s="920"/>
      <c r="AE98" s="423"/>
      <c r="AF98" s="56"/>
      <c r="AG98" s="438" t="str">
        <f>IFERROR(VLOOKUP(O98, 【参考】数式用!$AY$5:$AY$13, 1, FALSE), "")</f>
        <v/>
      </c>
      <c r="AH98" s="439" t="str">
        <f>IFERROR(VLOOKUP(N98, 【参考】数式用!$BA$2:$BB$50, 2, FALSE), "")</f>
        <v/>
      </c>
      <c r="AI98" s="440" t="str">
        <f t="shared" si="4"/>
        <v/>
      </c>
      <c r="AJ98" s="441" t="str">
        <f t="shared" si="3"/>
        <v/>
      </c>
      <c r="AK98" s="139"/>
      <c r="AL98" s="139"/>
      <c r="AM98" s="112"/>
      <c r="AN98" s="112"/>
      <c r="AO98" s="112"/>
      <c r="AP98" s="112"/>
      <c r="AQ98" s="112"/>
      <c r="AR98" s="112"/>
      <c r="AS98" s="112"/>
      <c r="AT98" s="112"/>
    </row>
    <row r="99" spans="1:46" s="111" customFormat="1" ht="30" customHeight="1">
      <c r="A99" s="141">
        <v>86</v>
      </c>
      <c r="B99" s="923" t="str">
        <f>IF(基本情報入力シート!C124="","",基本情報入力シート!C124)</f>
        <v/>
      </c>
      <c r="C99" s="924"/>
      <c r="D99" s="924"/>
      <c r="E99" s="924"/>
      <c r="F99" s="924"/>
      <c r="G99" s="924"/>
      <c r="H99" s="924"/>
      <c r="I99" s="925"/>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45" t="str">
        <f>IF(基本情報入力シート!Y124="","",基本情報入力シート!Y124)</f>
        <v/>
      </c>
      <c r="O99" s="153"/>
      <c r="P99" s="48"/>
      <c r="Q99" s="926"/>
      <c r="R99" s="927"/>
      <c r="S99" s="142" t="str">
        <f>IFERROR(ROUNDDOWN(Q99*VLOOKUP(N99,【参考】数式用!$AR$2:$AW$50,MATCH(P99,【参考】数式用!$AT$4:$AW$4)+2,FALSE)*0.5, 0), "")</f>
        <v/>
      </c>
      <c r="T99" s="49"/>
      <c r="U99" s="144" t="str">
        <f>IFERROR(IF(AG99&lt;&gt;"",Q99*VLOOKUP(N99,【参考】数式用!$AG$2:$AL$50,MATCH(P99,【参考】数式用!$AI$4:$AL$4,0)+2,0), ""), "")</f>
        <v/>
      </c>
      <c r="V99" s="42"/>
      <c r="W99" s="928"/>
      <c r="X99" s="929"/>
      <c r="Y99" s="43"/>
      <c r="Z99" s="51"/>
      <c r="AA99" s="143" t="str">
        <f>IFERROR(IF(Y99="ー", "", ROUNDDOWN(Z99*VLOOKUP(N99,【参考】数式用!$AR$2:$AW$50,MATCH(Y99,【参考】数式用!$AT$4:$AW$4)+2,FALSE)*0.5, 0)), "")</f>
        <v/>
      </c>
      <c r="AB99" s="52"/>
      <c r="AC99" s="920" t="str">
        <f>IFERROR(IF(AG99&lt;&gt;"",Z99*VLOOKUP(N99,【参考】数式用!$AG$2:$AL$50,MATCH(Y99,【参考】数式用!$AI$4:$AL$4,0)+2,0), ""), "")</f>
        <v/>
      </c>
      <c r="AD99" s="920"/>
      <c r="AE99" s="423"/>
      <c r="AF99" s="56"/>
      <c r="AG99" s="438" t="str">
        <f>IFERROR(VLOOKUP(O99, 【参考】数式用!$AY$5:$AY$13, 1, FALSE), "")</f>
        <v/>
      </c>
      <c r="AH99" s="439" t="str">
        <f>IFERROR(VLOOKUP(N99, 【参考】数式用!$BA$2:$BB$50, 2, FALSE), "")</f>
        <v/>
      </c>
      <c r="AI99" s="440" t="str">
        <f t="shared" si="4"/>
        <v/>
      </c>
      <c r="AJ99" s="441" t="str">
        <f t="shared" si="3"/>
        <v/>
      </c>
      <c r="AK99" s="139"/>
      <c r="AL99" s="139"/>
      <c r="AM99" s="112"/>
      <c r="AN99" s="112"/>
      <c r="AO99" s="112"/>
      <c r="AP99" s="112"/>
      <c r="AQ99" s="112"/>
      <c r="AR99" s="112"/>
      <c r="AS99" s="112"/>
      <c r="AT99" s="112"/>
    </row>
    <row r="100" spans="1:46" s="111" customFormat="1" ht="30" customHeight="1">
      <c r="A100" s="141">
        <v>87</v>
      </c>
      <c r="B100" s="923" t="str">
        <f>IF(基本情報入力シート!C125="","",基本情報入力シート!C125)</f>
        <v/>
      </c>
      <c r="C100" s="924"/>
      <c r="D100" s="924"/>
      <c r="E100" s="924"/>
      <c r="F100" s="924"/>
      <c r="G100" s="924"/>
      <c r="H100" s="924"/>
      <c r="I100" s="925"/>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45" t="str">
        <f>IF(基本情報入力シート!Y125="","",基本情報入力シート!Y125)</f>
        <v/>
      </c>
      <c r="O100" s="153"/>
      <c r="P100" s="48"/>
      <c r="Q100" s="926"/>
      <c r="R100" s="927"/>
      <c r="S100" s="142" t="str">
        <f>IFERROR(ROUNDDOWN(Q100*VLOOKUP(N100,【参考】数式用!$AR$2:$AW$50,MATCH(P100,【参考】数式用!$AT$4:$AW$4)+2,FALSE)*0.5, 0), "")</f>
        <v/>
      </c>
      <c r="T100" s="49"/>
      <c r="U100" s="144" t="str">
        <f>IFERROR(IF(AG100&lt;&gt;"",Q100*VLOOKUP(N100,【参考】数式用!$AG$2:$AL$50,MATCH(P100,【参考】数式用!$AI$4:$AL$4,0)+2,0), ""), "")</f>
        <v/>
      </c>
      <c r="V100" s="42"/>
      <c r="W100" s="928"/>
      <c r="X100" s="929"/>
      <c r="Y100" s="43"/>
      <c r="Z100" s="51"/>
      <c r="AA100" s="143" t="str">
        <f>IFERROR(IF(Y100="ー", "", ROUNDDOWN(Z100*VLOOKUP(N100,【参考】数式用!$AR$2:$AW$50,MATCH(Y100,【参考】数式用!$AT$4:$AW$4)+2,FALSE)*0.5, 0)), "")</f>
        <v/>
      </c>
      <c r="AB100" s="52"/>
      <c r="AC100" s="920" t="str">
        <f>IFERROR(IF(AG100&lt;&gt;"",Z100*VLOOKUP(N100,【参考】数式用!$AG$2:$AL$50,MATCH(Y100,【参考】数式用!$AI$4:$AL$4,0)+2,0), ""), "")</f>
        <v/>
      </c>
      <c r="AD100" s="920"/>
      <c r="AE100" s="423"/>
      <c r="AF100" s="56"/>
      <c r="AG100" s="438" t="str">
        <f>IFERROR(VLOOKUP(O100, 【参考】数式用!$AY$5:$AY$13, 1, FALSE), "")</f>
        <v/>
      </c>
      <c r="AH100" s="439" t="str">
        <f>IFERROR(VLOOKUP(N100, 【参考】数式用!$BA$2:$BB$50, 2, FALSE), "")</f>
        <v/>
      </c>
      <c r="AI100" s="440" t="str">
        <f t="shared" si="4"/>
        <v/>
      </c>
      <c r="AJ100" s="441" t="str">
        <f t="shared" si="3"/>
        <v/>
      </c>
      <c r="AK100" s="139"/>
      <c r="AL100" s="139"/>
      <c r="AM100" s="112"/>
      <c r="AN100" s="112"/>
      <c r="AO100" s="112"/>
      <c r="AP100" s="112"/>
      <c r="AQ100" s="112"/>
      <c r="AR100" s="112"/>
      <c r="AS100" s="112"/>
      <c r="AT100" s="112"/>
    </row>
    <row r="101" spans="1:46" s="111" customFormat="1" ht="30" customHeight="1">
      <c r="A101" s="141">
        <v>88</v>
      </c>
      <c r="B101" s="923" t="str">
        <f>IF(基本情報入力シート!C126="","",基本情報入力シート!C126)</f>
        <v/>
      </c>
      <c r="C101" s="924"/>
      <c r="D101" s="924"/>
      <c r="E101" s="924"/>
      <c r="F101" s="924"/>
      <c r="G101" s="924"/>
      <c r="H101" s="924"/>
      <c r="I101" s="925"/>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45" t="str">
        <f>IF(基本情報入力シート!Y126="","",基本情報入力シート!Y126)</f>
        <v/>
      </c>
      <c r="O101" s="153"/>
      <c r="P101" s="48"/>
      <c r="Q101" s="926"/>
      <c r="R101" s="927"/>
      <c r="S101" s="142" t="str">
        <f>IFERROR(ROUNDDOWN(Q101*VLOOKUP(N101,【参考】数式用!$AR$2:$AW$50,MATCH(P101,【参考】数式用!$AT$4:$AW$4)+2,FALSE)*0.5, 0), "")</f>
        <v/>
      </c>
      <c r="T101" s="49"/>
      <c r="U101" s="144" t="str">
        <f>IFERROR(IF(AG101&lt;&gt;"",Q101*VLOOKUP(N101,【参考】数式用!$AG$2:$AL$50,MATCH(P101,【参考】数式用!$AI$4:$AL$4,0)+2,0), ""), "")</f>
        <v/>
      </c>
      <c r="V101" s="42"/>
      <c r="W101" s="928"/>
      <c r="X101" s="929"/>
      <c r="Y101" s="43"/>
      <c r="Z101" s="51"/>
      <c r="AA101" s="143" t="str">
        <f>IFERROR(IF(Y101="ー", "", ROUNDDOWN(Z101*VLOOKUP(N101,【参考】数式用!$AR$2:$AW$50,MATCH(Y101,【参考】数式用!$AT$4:$AW$4)+2,FALSE)*0.5, 0)), "")</f>
        <v/>
      </c>
      <c r="AB101" s="52"/>
      <c r="AC101" s="920" t="str">
        <f>IFERROR(IF(AG101&lt;&gt;"",Z101*VLOOKUP(N101,【参考】数式用!$AG$2:$AL$50,MATCH(Y101,【参考】数式用!$AI$4:$AL$4,0)+2,0), ""), "")</f>
        <v/>
      </c>
      <c r="AD101" s="920"/>
      <c r="AE101" s="423"/>
      <c r="AF101" s="56"/>
      <c r="AG101" s="438" t="str">
        <f>IFERROR(VLOOKUP(O101, 【参考】数式用!$AY$5:$AY$13, 1, FALSE), "")</f>
        <v/>
      </c>
      <c r="AH101" s="439" t="str">
        <f>IFERROR(VLOOKUP(N101, 【参考】数式用!$BA$2:$BB$50, 2, FALSE), "")</f>
        <v/>
      </c>
      <c r="AI101" s="440" t="str">
        <f t="shared" si="4"/>
        <v/>
      </c>
      <c r="AJ101" s="441" t="str">
        <f t="shared" si="3"/>
        <v/>
      </c>
      <c r="AK101" s="139"/>
      <c r="AL101" s="139"/>
      <c r="AM101" s="112"/>
      <c r="AN101" s="112"/>
      <c r="AO101" s="112"/>
      <c r="AP101" s="112"/>
      <c r="AQ101" s="112"/>
      <c r="AR101" s="112"/>
      <c r="AS101" s="112"/>
      <c r="AT101" s="112"/>
    </row>
    <row r="102" spans="1:46" s="111" customFormat="1" ht="30" customHeight="1">
      <c r="A102" s="141">
        <v>89</v>
      </c>
      <c r="B102" s="923" t="str">
        <f>IF(基本情報入力シート!C127="","",基本情報入力シート!C127)</f>
        <v/>
      </c>
      <c r="C102" s="924"/>
      <c r="D102" s="924"/>
      <c r="E102" s="924"/>
      <c r="F102" s="924"/>
      <c r="G102" s="924"/>
      <c r="H102" s="924"/>
      <c r="I102" s="925"/>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45" t="str">
        <f>IF(基本情報入力シート!Y127="","",基本情報入力シート!Y127)</f>
        <v/>
      </c>
      <c r="O102" s="153"/>
      <c r="P102" s="48"/>
      <c r="Q102" s="926"/>
      <c r="R102" s="927"/>
      <c r="S102" s="142" t="str">
        <f>IFERROR(ROUNDDOWN(Q102*VLOOKUP(N102,【参考】数式用!$AR$2:$AW$50,MATCH(P102,【参考】数式用!$AT$4:$AW$4)+2,FALSE)*0.5, 0), "")</f>
        <v/>
      </c>
      <c r="T102" s="49"/>
      <c r="U102" s="144" t="str">
        <f>IFERROR(IF(AG102&lt;&gt;"",Q102*VLOOKUP(N102,【参考】数式用!$AG$2:$AL$50,MATCH(P102,【参考】数式用!$AI$4:$AL$4,0)+2,0), ""), "")</f>
        <v/>
      </c>
      <c r="V102" s="42"/>
      <c r="W102" s="928"/>
      <c r="X102" s="929"/>
      <c r="Y102" s="43"/>
      <c r="Z102" s="51"/>
      <c r="AA102" s="143" t="str">
        <f>IFERROR(IF(Y102="ー", "", ROUNDDOWN(Z102*VLOOKUP(N102,【参考】数式用!$AR$2:$AW$50,MATCH(Y102,【参考】数式用!$AT$4:$AW$4)+2,FALSE)*0.5, 0)), "")</f>
        <v/>
      </c>
      <c r="AB102" s="52"/>
      <c r="AC102" s="920" t="str">
        <f>IFERROR(IF(AG102&lt;&gt;"",Z102*VLOOKUP(N102,【参考】数式用!$AG$2:$AL$50,MATCH(Y102,【参考】数式用!$AI$4:$AL$4,0)+2,0), ""), "")</f>
        <v/>
      </c>
      <c r="AD102" s="920"/>
      <c r="AE102" s="423"/>
      <c r="AF102" s="56"/>
      <c r="AG102" s="438" t="str">
        <f>IFERROR(VLOOKUP(O102, 【参考】数式用!$AY$5:$AY$13, 1, FALSE), "")</f>
        <v/>
      </c>
      <c r="AH102" s="439" t="str">
        <f>IFERROR(VLOOKUP(N102, 【参考】数式用!$BA$2:$BB$50, 2, FALSE), "")</f>
        <v/>
      </c>
      <c r="AI102" s="440" t="str">
        <f t="shared" si="4"/>
        <v/>
      </c>
      <c r="AJ102" s="441" t="str">
        <f t="shared" si="3"/>
        <v/>
      </c>
      <c r="AK102" s="139"/>
      <c r="AL102" s="139"/>
      <c r="AM102" s="112"/>
      <c r="AN102" s="112"/>
      <c r="AO102" s="112"/>
      <c r="AP102" s="112"/>
      <c r="AQ102" s="112"/>
      <c r="AR102" s="112"/>
      <c r="AS102" s="112"/>
      <c r="AT102" s="112"/>
    </row>
    <row r="103" spans="1:46" s="111" customFormat="1" ht="30" customHeight="1">
      <c r="A103" s="141">
        <v>90</v>
      </c>
      <c r="B103" s="923" t="str">
        <f>IF(基本情報入力シート!C128="","",基本情報入力シート!C128)</f>
        <v/>
      </c>
      <c r="C103" s="924"/>
      <c r="D103" s="924"/>
      <c r="E103" s="924"/>
      <c r="F103" s="924"/>
      <c r="G103" s="924"/>
      <c r="H103" s="924"/>
      <c r="I103" s="925"/>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45" t="str">
        <f>IF(基本情報入力シート!Y128="","",基本情報入力シート!Y128)</f>
        <v/>
      </c>
      <c r="O103" s="153"/>
      <c r="P103" s="48"/>
      <c r="Q103" s="926"/>
      <c r="R103" s="927"/>
      <c r="S103" s="142" t="str">
        <f>IFERROR(ROUNDDOWN(Q103*VLOOKUP(N103,【参考】数式用!$AR$2:$AW$50,MATCH(P103,【参考】数式用!$AT$4:$AW$4)+2,FALSE)*0.5, 0), "")</f>
        <v/>
      </c>
      <c r="T103" s="49"/>
      <c r="U103" s="144" t="str">
        <f>IFERROR(IF(AG103&lt;&gt;"",Q103*VLOOKUP(N103,【参考】数式用!$AG$2:$AL$50,MATCH(P103,【参考】数式用!$AI$4:$AL$4,0)+2,0), ""), "")</f>
        <v/>
      </c>
      <c r="V103" s="42"/>
      <c r="W103" s="928"/>
      <c r="X103" s="929"/>
      <c r="Y103" s="43"/>
      <c r="Z103" s="51"/>
      <c r="AA103" s="143" t="str">
        <f>IFERROR(IF(Y103="ー", "", ROUNDDOWN(Z103*VLOOKUP(N103,【参考】数式用!$AR$2:$AW$50,MATCH(Y103,【参考】数式用!$AT$4:$AW$4)+2,FALSE)*0.5, 0)), "")</f>
        <v/>
      </c>
      <c r="AB103" s="52"/>
      <c r="AC103" s="920" t="str">
        <f>IFERROR(IF(AG103&lt;&gt;"",Z103*VLOOKUP(N103,【参考】数式用!$AG$2:$AL$50,MATCH(Y103,【参考】数式用!$AI$4:$AL$4,0)+2,0), ""), "")</f>
        <v/>
      </c>
      <c r="AD103" s="920"/>
      <c r="AE103" s="423"/>
      <c r="AF103" s="56"/>
      <c r="AG103" s="438" t="str">
        <f>IFERROR(VLOOKUP(O103, 【参考】数式用!$AY$5:$AY$13, 1, FALSE), "")</f>
        <v/>
      </c>
      <c r="AH103" s="439" t="str">
        <f>IFERROR(VLOOKUP(N103, 【参考】数式用!$BA$2:$BB$50, 2, FALSE), "")</f>
        <v/>
      </c>
      <c r="AI103" s="440" t="str">
        <f t="shared" si="4"/>
        <v/>
      </c>
      <c r="AJ103" s="441" t="str">
        <f t="shared" si="3"/>
        <v/>
      </c>
      <c r="AK103" s="139"/>
      <c r="AL103" s="139"/>
      <c r="AM103" s="112"/>
      <c r="AN103" s="112"/>
      <c r="AO103" s="112"/>
      <c r="AP103" s="112"/>
      <c r="AQ103" s="112"/>
      <c r="AR103" s="112"/>
      <c r="AS103" s="112"/>
      <c r="AT103" s="112"/>
    </row>
    <row r="104" spans="1:46" s="111" customFormat="1" ht="30" customHeight="1">
      <c r="A104" s="141">
        <v>91</v>
      </c>
      <c r="B104" s="923" t="str">
        <f>IF(基本情報入力シート!C129="","",基本情報入力シート!C129)</f>
        <v/>
      </c>
      <c r="C104" s="924"/>
      <c r="D104" s="924"/>
      <c r="E104" s="924"/>
      <c r="F104" s="924"/>
      <c r="G104" s="924"/>
      <c r="H104" s="924"/>
      <c r="I104" s="925"/>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45" t="str">
        <f>IF(基本情報入力シート!Y129="","",基本情報入力シート!Y129)</f>
        <v/>
      </c>
      <c r="O104" s="153"/>
      <c r="P104" s="48"/>
      <c r="Q104" s="926"/>
      <c r="R104" s="927"/>
      <c r="S104" s="142" t="str">
        <f>IFERROR(ROUNDDOWN(Q104*VLOOKUP(N104,【参考】数式用!$AR$2:$AW$50,MATCH(P104,【参考】数式用!$AT$4:$AW$4)+2,FALSE)*0.5, 0), "")</f>
        <v/>
      </c>
      <c r="T104" s="49"/>
      <c r="U104" s="144" t="str">
        <f>IFERROR(IF(AG104&lt;&gt;"",Q104*VLOOKUP(N104,【参考】数式用!$AG$2:$AL$50,MATCH(P104,【参考】数式用!$AI$4:$AL$4,0)+2,0), ""), "")</f>
        <v/>
      </c>
      <c r="V104" s="42"/>
      <c r="W104" s="928"/>
      <c r="X104" s="929"/>
      <c r="Y104" s="43"/>
      <c r="Z104" s="51"/>
      <c r="AA104" s="143" t="str">
        <f>IFERROR(IF(Y104="ー", "", ROUNDDOWN(Z104*VLOOKUP(N104,【参考】数式用!$AR$2:$AW$50,MATCH(Y104,【参考】数式用!$AT$4:$AW$4)+2,FALSE)*0.5, 0)), "")</f>
        <v/>
      </c>
      <c r="AB104" s="52"/>
      <c r="AC104" s="920" t="str">
        <f>IFERROR(IF(AG104&lt;&gt;"",Z104*VLOOKUP(N104,【参考】数式用!$AG$2:$AL$50,MATCH(Y104,【参考】数式用!$AI$4:$AL$4,0)+2,0), ""), "")</f>
        <v/>
      </c>
      <c r="AD104" s="920"/>
      <c r="AE104" s="423"/>
      <c r="AF104" s="56"/>
      <c r="AG104" s="438" t="str">
        <f>IFERROR(VLOOKUP(O104, 【参考】数式用!$AY$5:$AY$13, 1, FALSE), "")</f>
        <v/>
      </c>
      <c r="AH104" s="439" t="str">
        <f>IFERROR(VLOOKUP(N104, 【参考】数式用!$BA$2:$BB$50, 2, FALSE), "")</f>
        <v/>
      </c>
      <c r="AI104" s="440" t="str">
        <f t="shared" si="4"/>
        <v/>
      </c>
      <c r="AJ104" s="441" t="str">
        <f t="shared" si="3"/>
        <v/>
      </c>
      <c r="AK104" s="139"/>
      <c r="AL104" s="139"/>
      <c r="AM104" s="112"/>
      <c r="AN104" s="112"/>
      <c r="AO104" s="112"/>
      <c r="AP104" s="112"/>
      <c r="AQ104" s="112"/>
      <c r="AR104" s="112"/>
      <c r="AS104" s="112"/>
      <c r="AT104" s="112"/>
    </row>
    <row r="105" spans="1:46" s="111" customFormat="1" ht="30" customHeight="1">
      <c r="A105" s="141">
        <v>92</v>
      </c>
      <c r="B105" s="923" t="str">
        <f>IF(基本情報入力シート!C130="","",基本情報入力シート!C130)</f>
        <v/>
      </c>
      <c r="C105" s="924"/>
      <c r="D105" s="924"/>
      <c r="E105" s="924"/>
      <c r="F105" s="924"/>
      <c r="G105" s="924"/>
      <c r="H105" s="924"/>
      <c r="I105" s="925"/>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45" t="str">
        <f>IF(基本情報入力シート!Y130="","",基本情報入力シート!Y130)</f>
        <v/>
      </c>
      <c r="O105" s="153"/>
      <c r="P105" s="48"/>
      <c r="Q105" s="926"/>
      <c r="R105" s="927"/>
      <c r="S105" s="142" t="str">
        <f>IFERROR(ROUNDDOWN(Q105*VLOOKUP(N105,【参考】数式用!$AR$2:$AW$50,MATCH(P105,【参考】数式用!$AT$4:$AW$4)+2,FALSE)*0.5, 0), "")</f>
        <v/>
      </c>
      <c r="T105" s="49"/>
      <c r="U105" s="144" t="str">
        <f>IFERROR(IF(AG105&lt;&gt;"",Q105*VLOOKUP(N105,【参考】数式用!$AG$2:$AL$50,MATCH(P105,【参考】数式用!$AI$4:$AL$4,0)+2,0), ""), "")</f>
        <v/>
      </c>
      <c r="V105" s="42"/>
      <c r="W105" s="928"/>
      <c r="X105" s="929"/>
      <c r="Y105" s="43"/>
      <c r="Z105" s="51"/>
      <c r="AA105" s="143" t="str">
        <f>IFERROR(IF(Y105="ー", "", ROUNDDOWN(Z105*VLOOKUP(N105,【参考】数式用!$AR$2:$AW$50,MATCH(Y105,【参考】数式用!$AT$4:$AW$4)+2,FALSE)*0.5, 0)), "")</f>
        <v/>
      </c>
      <c r="AB105" s="52"/>
      <c r="AC105" s="920" t="str">
        <f>IFERROR(IF(AG105&lt;&gt;"",Z105*VLOOKUP(N105,【参考】数式用!$AG$2:$AL$50,MATCH(Y105,【参考】数式用!$AI$4:$AL$4,0)+2,0), ""), "")</f>
        <v/>
      </c>
      <c r="AD105" s="920"/>
      <c r="AE105" s="423"/>
      <c r="AF105" s="56"/>
      <c r="AG105" s="438" t="str">
        <f>IFERROR(VLOOKUP(O105, 【参考】数式用!$AY$5:$AY$13, 1, FALSE), "")</f>
        <v/>
      </c>
      <c r="AH105" s="439" t="str">
        <f>IFERROR(VLOOKUP(N105, 【参考】数式用!$BA$2:$BB$50, 2, FALSE), "")</f>
        <v/>
      </c>
      <c r="AI105" s="440" t="str">
        <f t="shared" si="4"/>
        <v/>
      </c>
      <c r="AJ105" s="441" t="str">
        <f t="shared" si="3"/>
        <v/>
      </c>
      <c r="AK105" s="139"/>
      <c r="AL105" s="139"/>
      <c r="AM105" s="112"/>
      <c r="AN105" s="112"/>
      <c r="AO105" s="112"/>
      <c r="AP105" s="112"/>
      <c r="AQ105" s="112"/>
      <c r="AR105" s="112"/>
      <c r="AS105" s="112"/>
      <c r="AT105" s="112"/>
    </row>
    <row r="106" spans="1:46" s="111" customFormat="1" ht="30" customHeight="1">
      <c r="A106" s="141">
        <v>93</v>
      </c>
      <c r="B106" s="923" t="str">
        <f>IF(基本情報入力シート!C131="","",基本情報入力シート!C131)</f>
        <v/>
      </c>
      <c r="C106" s="924"/>
      <c r="D106" s="924"/>
      <c r="E106" s="924"/>
      <c r="F106" s="924"/>
      <c r="G106" s="924"/>
      <c r="H106" s="924"/>
      <c r="I106" s="925"/>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45" t="str">
        <f>IF(基本情報入力シート!Y131="","",基本情報入力シート!Y131)</f>
        <v/>
      </c>
      <c r="O106" s="153"/>
      <c r="P106" s="48"/>
      <c r="Q106" s="926"/>
      <c r="R106" s="927"/>
      <c r="S106" s="142" t="str">
        <f>IFERROR(ROUNDDOWN(Q106*VLOOKUP(N106,【参考】数式用!$AR$2:$AW$50,MATCH(P106,【参考】数式用!$AT$4:$AW$4)+2,FALSE)*0.5, 0), "")</f>
        <v/>
      </c>
      <c r="T106" s="49"/>
      <c r="U106" s="144" t="str">
        <f>IFERROR(IF(AG106&lt;&gt;"",Q106*VLOOKUP(N106,【参考】数式用!$AG$2:$AL$50,MATCH(P106,【参考】数式用!$AI$4:$AL$4,0)+2,0), ""), "")</f>
        <v/>
      </c>
      <c r="V106" s="42"/>
      <c r="W106" s="928"/>
      <c r="X106" s="929"/>
      <c r="Y106" s="43"/>
      <c r="Z106" s="51"/>
      <c r="AA106" s="143" t="str">
        <f>IFERROR(IF(Y106="ー", "", ROUNDDOWN(Z106*VLOOKUP(N106,【参考】数式用!$AR$2:$AW$50,MATCH(Y106,【参考】数式用!$AT$4:$AW$4)+2,FALSE)*0.5, 0)), "")</f>
        <v/>
      </c>
      <c r="AB106" s="52"/>
      <c r="AC106" s="920" t="str">
        <f>IFERROR(IF(AG106&lt;&gt;"",Z106*VLOOKUP(N106,【参考】数式用!$AG$2:$AL$50,MATCH(Y106,【参考】数式用!$AI$4:$AL$4,0)+2,0), ""), "")</f>
        <v/>
      </c>
      <c r="AD106" s="920"/>
      <c r="AE106" s="423"/>
      <c r="AF106" s="56"/>
      <c r="AG106" s="438" t="str">
        <f>IFERROR(VLOOKUP(O106, 【参考】数式用!$AY$5:$AY$13, 1, FALSE), "")</f>
        <v/>
      </c>
      <c r="AH106" s="439" t="str">
        <f>IFERROR(VLOOKUP(N106, 【参考】数式用!$BA$2:$BB$50, 2, FALSE), "")</f>
        <v/>
      </c>
      <c r="AI106" s="440" t="str">
        <f t="shared" si="4"/>
        <v/>
      </c>
      <c r="AJ106" s="441" t="str">
        <f t="shared" si="3"/>
        <v/>
      </c>
      <c r="AK106" s="139"/>
      <c r="AL106" s="139"/>
      <c r="AM106" s="112"/>
      <c r="AN106" s="112"/>
      <c r="AO106" s="112"/>
      <c r="AP106" s="112"/>
      <c r="AQ106" s="112"/>
      <c r="AR106" s="112"/>
      <c r="AS106" s="112"/>
      <c r="AT106" s="112"/>
    </row>
    <row r="107" spans="1:46" s="111" customFormat="1" ht="30" customHeight="1">
      <c r="A107" s="141">
        <v>94</v>
      </c>
      <c r="B107" s="923" t="str">
        <f>IF(基本情報入力シート!C132="","",基本情報入力シート!C132)</f>
        <v/>
      </c>
      <c r="C107" s="924"/>
      <c r="D107" s="924"/>
      <c r="E107" s="924"/>
      <c r="F107" s="924"/>
      <c r="G107" s="924"/>
      <c r="H107" s="924"/>
      <c r="I107" s="925"/>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45" t="str">
        <f>IF(基本情報入力シート!Y132="","",基本情報入力シート!Y132)</f>
        <v/>
      </c>
      <c r="O107" s="153"/>
      <c r="P107" s="48"/>
      <c r="Q107" s="926"/>
      <c r="R107" s="927"/>
      <c r="S107" s="142" t="str">
        <f>IFERROR(ROUNDDOWN(Q107*VLOOKUP(N107,【参考】数式用!$AR$2:$AW$50,MATCH(P107,【参考】数式用!$AT$4:$AW$4)+2,FALSE)*0.5, 0), "")</f>
        <v/>
      </c>
      <c r="T107" s="49"/>
      <c r="U107" s="144" t="str">
        <f>IFERROR(IF(AG107&lt;&gt;"",Q107*VLOOKUP(N107,【参考】数式用!$AG$2:$AL$50,MATCH(P107,【参考】数式用!$AI$4:$AL$4,0)+2,0), ""), "")</f>
        <v/>
      </c>
      <c r="V107" s="42"/>
      <c r="W107" s="928"/>
      <c r="X107" s="929"/>
      <c r="Y107" s="43"/>
      <c r="Z107" s="51"/>
      <c r="AA107" s="143" t="str">
        <f>IFERROR(IF(Y107="ー", "", ROUNDDOWN(Z107*VLOOKUP(N107,【参考】数式用!$AR$2:$AW$50,MATCH(Y107,【参考】数式用!$AT$4:$AW$4)+2,FALSE)*0.5, 0)), "")</f>
        <v/>
      </c>
      <c r="AB107" s="52"/>
      <c r="AC107" s="920" t="str">
        <f>IFERROR(IF(AG107&lt;&gt;"",Z107*VLOOKUP(N107,【参考】数式用!$AG$2:$AL$50,MATCH(Y107,【参考】数式用!$AI$4:$AL$4,0)+2,0), ""), "")</f>
        <v/>
      </c>
      <c r="AD107" s="920"/>
      <c r="AE107" s="423"/>
      <c r="AF107" s="56"/>
      <c r="AG107" s="438" t="str">
        <f>IFERROR(VLOOKUP(O107, 【参考】数式用!$AY$5:$AY$13, 1, FALSE), "")</f>
        <v/>
      </c>
      <c r="AH107" s="439" t="str">
        <f>IFERROR(VLOOKUP(N107, 【参考】数式用!$BA$2:$BB$50, 2, FALSE), "")</f>
        <v/>
      </c>
      <c r="AI107" s="440" t="str">
        <f t="shared" si="4"/>
        <v/>
      </c>
      <c r="AJ107" s="441" t="str">
        <f t="shared" si="3"/>
        <v/>
      </c>
      <c r="AK107" s="139"/>
      <c r="AL107" s="139"/>
      <c r="AM107" s="112"/>
      <c r="AN107" s="112"/>
      <c r="AO107" s="112"/>
      <c r="AP107" s="112"/>
      <c r="AQ107" s="112"/>
      <c r="AR107" s="112"/>
      <c r="AS107" s="112"/>
      <c r="AT107" s="112"/>
    </row>
    <row r="108" spans="1:46" s="111" customFormat="1" ht="30" customHeight="1">
      <c r="A108" s="141">
        <v>95</v>
      </c>
      <c r="B108" s="923" t="str">
        <f>IF(基本情報入力シート!C133="","",基本情報入力シート!C133)</f>
        <v/>
      </c>
      <c r="C108" s="924"/>
      <c r="D108" s="924"/>
      <c r="E108" s="924"/>
      <c r="F108" s="924"/>
      <c r="G108" s="924"/>
      <c r="H108" s="924"/>
      <c r="I108" s="925"/>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45" t="str">
        <f>IF(基本情報入力シート!Y133="","",基本情報入力シート!Y133)</f>
        <v/>
      </c>
      <c r="O108" s="153"/>
      <c r="P108" s="48"/>
      <c r="Q108" s="926"/>
      <c r="R108" s="927"/>
      <c r="S108" s="142" t="str">
        <f>IFERROR(ROUNDDOWN(Q108*VLOOKUP(N108,【参考】数式用!$AR$2:$AW$50,MATCH(P108,【参考】数式用!$AT$4:$AW$4)+2,FALSE)*0.5, 0), "")</f>
        <v/>
      </c>
      <c r="T108" s="49"/>
      <c r="U108" s="144" t="str">
        <f>IFERROR(IF(AG108&lt;&gt;"",Q108*VLOOKUP(N108,【参考】数式用!$AG$2:$AL$50,MATCH(P108,【参考】数式用!$AI$4:$AL$4,0)+2,0), ""), "")</f>
        <v/>
      </c>
      <c r="V108" s="42"/>
      <c r="W108" s="928"/>
      <c r="X108" s="929"/>
      <c r="Y108" s="43"/>
      <c r="Z108" s="51"/>
      <c r="AA108" s="143" t="str">
        <f>IFERROR(IF(Y108="ー", "", ROUNDDOWN(Z108*VLOOKUP(N108,【参考】数式用!$AR$2:$AW$50,MATCH(Y108,【参考】数式用!$AT$4:$AW$4)+2,FALSE)*0.5, 0)), "")</f>
        <v/>
      </c>
      <c r="AB108" s="52"/>
      <c r="AC108" s="920" t="str">
        <f>IFERROR(IF(AG108&lt;&gt;"",Z108*VLOOKUP(N108,【参考】数式用!$AG$2:$AL$50,MATCH(Y108,【参考】数式用!$AI$4:$AL$4,0)+2,0), ""), "")</f>
        <v/>
      </c>
      <c r="AD108" s="920"/>
      <c r="AE108" s="423"/>
      <c r="AF108" s="56"/>
      <c r="AG108" s="438" t="str">
        <f>IFERROR(VLOOKUP(O108, 【参考】数式用!$AY$5:$AY$13, 1, FALSE), "")</f>
        <v/>
      </c>
      <c r="AH108" s="439" t="str">
        <f>IFERROR(VLOOKUP(N108, 【参考】数式用!$BA$2:$BB$50, 2, FALSE), "")</f>
        <v/>
      </c>
      <c r="AI108" s="440" t="str">
        <f t="shared" si="4"/>
        <v/>
      </c>
      <c r="AJ108" s="441" t="str">
        <f t="shared" si="3"/>
        <v/>
      </c>
      <c r="AK108" s="139"/>
      <c r="AL108" s="139"/>
      <c r="AM108" s="112"/>
      <c r="AN108" s="112"/>
      <c r="AO108" s="112"/>
      <c r="AP108" s="112"/>
      <c r="AQ108" s="112"/>
      <c r="AR108" s="112"/>
      <c r="AS108" s="112"/>
      <c r="AT108" s="112"/>
    </row>
    <row r="109" spans="1:46" s="111" customFormat="1" ht="30" customHeight="1">
      <c r="A109" s="141">
        <v>96</v>
      </c>
      <c r="B109" s="923" t="str">
        <f>IF(基本情報入力シート!C134="","",基本情報入力シート!C134)</f>
        <v/>
      </c>
      <c r="C109" s="924"/>
      <c r="D109" s="924"/>
      <c r="E109" s="924"/>
      <c r="F109" s="924"/>
      <c r="G109" s="924"/>
      <c r="H109" s="924"/>
      <c r="I109" s="925"/>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45" t="str">
        <f>IF(基本情報入力シート!Y134="","",基本情報入力シート!Y134)</f>
        <v/>
      </c>
      <c r="O109" s="153"/>
      <c r="P109" s="48"/>
      <c r="Q109" s="926"/>
      <c r="R109" s="927"/>
      <c r="S109" s="142" t="str">
        <f>IFERROR(ROUNDDOWN(Q109*VLOOKUP(N109,【参考】数式用!$AR$2:$AW$50,MATCH(P109,【参考】数式用!$AT$4:$AW$4)+2,FALSE)*0.5, 0), "")</f>
        <v/>
      </c>
      <c r="T109" s="49"/>
      <c r="U109" s="144" t="str">
        <f>IFERROR(IF(AG109&lt;&gt;"",Q109*VLOOKUP(N109,【参考】数式用!$AG$2:$AL$50,MATCH(P109,【参考】数式用!$AI$4:$AL$4,0)+2,0), ""), "")</f>
        <v/>
      </c>
      <c r="V109" s="42"/>
      <c r="W109" s="928"/>
      <c r="X109" s="929"/>
      <c r="Y109" s="43"/>
      <c r="Z109" s="51"/>
      <c r="AA109" s="143" t="str">
        <f>IFERROR(IF(Y109="ー", "", ROUNDDOWN(Z109*VLOOKUP(N109,【参考】数式用!$AR$2:$AW$50,MATCH(Y109,【参考】数式用!$AT$4:$AW$4)+2,FALSE)*0.5, 0)), "")</f>
        <v/>
      </c>
      <c r="AB109" s="52"/>
      <c r="AC109" s="920" t="str">
        <f>IFERROR(IF(AG109&lt;&gt;"",Z109*VLOOKUP(N109,【参考】数式用!$AG$2:$AL$50,MATCH(Y109,【参考】数式用!$AI$4:$AL$4,0)+2,0), ""), "")</f>
        <v/>
      </c>
      <c r="AD109" s="920"/>
      <c r="AE109" s="423"/>
      <c r="AF109" s="56"/>
      <c r="AG109" s="438" t="str">
        <f>IFERROR(VLOOKUP(O109, 【参考】数式用!$AY$5:$AY$13, 1, FALSE), "")</f>
        <v/>
      </c>
      <c r="AH109" s="439" t="str">
        <f>IFERROR(VLOOKUP(N109, 【参考】数式用!$BA$2:$BB$50, 2, FALSE), "")</f>
        <v/>
      </c>
      <c r="AI109" s="440" t="str">
        <f t="shared" si="4"/>
        <v/>
      </c>
      <c r="AJ109" s="441" t="str">
        <f t="shared" si="3"/>
        <v/>
      </c>
      <c r="AK109" s="139"/>
      <c r="AL109" s="139"/>
      <c r="AM109" s="112"/>
      <c r="AN109" s="112"/>
      <c r="AO109" s="112"/>
      <c r="AP109" s="112"/>
      <c r="AQ109" s="112"/>
      <c r="AR109" s="112"/>
      <c r="AS109" s="112"/>
      <c r="AT109" s="112"/>
    </row>
    <row r="110" spans="1:46" s="111" customFormat="1" ht="30" customHeight="1">
      <c r="A110" s="141">
        <v>97</v>
      </c>
      <c r="B110" s="923" t="str">
        <f>IF(基本情報入力シート!C135="","",基本情報入力シート!C135)</f>
        <v/>
      </c>
      <c r="C110" s="924"/>
      <c r="D110" s="924"/>
      <c r="E110" s="924"/>
      <c r="F110" s="924"/>
      <c r="G110" s="924"/>
      <c r="H110" s="924"/>
      <c r="I110" s="925"/>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45" t="str">
        <f>IF(基本情報入力シート!Y135="","",基本情報入力シート!Y135)</f>
        <v/>
      </c>
      <c r="O110" s="153"/>
      <c r="P110" s="48"/>
      <c r="Q110" s="926"/>
      <c r="R110" s="927"/>
      <c r="S110" s="142" t="str">
        <f>IFERROR(ROUNDDOWN(Q110*VLOOKUP(N110,【参考】数式用!$AR$2:$AW$50,MATCH(P110,【参考】数式用!$AT$4:$AW$4)+2,FALSE)*0.5, 0), "")</f>
        <v/>
      </c>
      <c r="T110" s="49"/>
      <c r="U110" s="144" t="str">
        <f>IFERROR(IF(AG110&lt;&gt;"",Q110*VLOOKUP(N110,【参考】数式用!$AG$2:$AL$50,MATCH(P110,【参考】数式用!$AI$4:$AL$4,0)+2,0), ""), "")</f>
        <v/>
      </c>
      <c r="V110" s="42"/>
      <c r="W110" s="928"/>
      <c r="X110" s="929"/>
      <c r="Y110" s="43"/>
      <c r="Z110" s="51"/>
      <c r="AA110" s="143" t="str">
        <f>IFERROR(IF(Y110="ー", "", ROUNDDOWN(Z110*VLOOKUP(N110,【参考】数式用!$AR$2:$AW$50,MATCH(Y110,【参考】数式用!$AT$4:$AW$4)+2,FALSE)*0.5, 0)), "")</f>
        <v/>
      </c>
      <c r="AB110" s="52"/>
      <c r="AC110" s="920" t="str">
        <f>IFERROR(IF(AG110&lt;&gt;"",Z110*VLOOKUP(N110,【参考】数式用!$AG$2:$AL$50,MATCH(Y110,【参考】数式用!$AI$4:$AL$4,0)+2,0), ""), "")</f>
        <v/>
      </c>
      <c r="AD110" s="920"/>
      <c r="AE110" s="423"/>
      <c r="AF110" s="56"/>
      <c r="AG110" s="438" t="str">
        <f>IFERROR(VLOOKUP(O110, 【参考】数式用!$AY$5:$AY$13, 1, FALSE), "")</f>
        <v/>
      </c>
      <c r="AH110" s="439" t="str">
        <f>IFERROR(VLOOKUP(N110, 【参考】数式用!$BA$2:$BB$50, 2, FALSE), "")</f>
        <v/>
      </c>
      <c r="AI110" s="440" t="str">
        <f t="shared" si="4"/>
        <v/>
      </c>
      <c r="AJ110" s="441" t="str">
        <f t="shared" si="3"/>
        <v/>
      </c>
      <c r="AK110" s="139"/>
      <c r="AL110" s="139"/>
      <c r="AM110" s="112"/>
      <c r="AN110" s="112"/>
      <c r="AO110" s="112"/>
      <c r="AP110" s="112"/>
      <c r="AQ110" s="112"/>
      <c r="AR110" s="112"/>
      <c r="AS110" s="112"/>
      <c r="AT110" s="112"/>
    </row>
    <row r="111" spans="1:46" s="111" customFormat="1" ht="30" customHeight="1">
      <c r="A111" s="141">
        <v>98</v>
      </c>
      <c r="B111" s="923" t="str">
        <f>IF(基本情報入力シート!C136="","",基本情報入力シート!C136)</f>
        <v/>
      </c>
      <c r="C111" s="924"/>
      <c r="D111" s="924"/>
      <c r="E111" s="924"/>
      <c r="F111" s="924"/>
      <c r="G111" s="924"/>
      <c r="H111" s="924"/>
      <c r="I111" s="925"/>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45" t="str">
        <f>IF(基本情報入力シート!Y136="","",基本情報入力シート!Y136)</f>
        <v/>
      </c>
      <c r="O111" s="153"/>
      <c r="P111" s="48"/>
      <c r="Q111" s="926"/>
      <c r="R111" s="927"/>
      <c r="S111" s="142" t="str">
        <f>IFERROR(ROUNDDOWN(Q111*VLOOKUP(N111,【参考】数式用!$AR$2:$AW$50,MATCH(P111,【参考】数式用!$AT$4:$AW$4)+2,FALSE)*0.5, 0), "")</f>
        <v/>
      </c>
      <c r="T111" s="49"/>
      <c r="U111" s="144" t="str">
        <f>IFERROR(IF(AG111&lt;&gt;"",Q111*VLOOKUP(N111,【参考】数式用!$AG$2:$AL$50,MATCH(P111,【参考】数式用!$AI$4:$AL$4,0)+2,0), ""), "")</f>
        <v/>
      </c>
      <c r="V111" s="42"/>
      <c r="W111" s="928"/>
      <c r="X111" s="929"/>
      <c r="Y111" s="43"/>
      <c r="Z111" s="51"/>
      <c r="AA111" s="143" t="str">
        <f>IFERROR(IF(Y111="ー", "", ROUNDDOWN(Z111*VLOOKUP(N111,【参考】数式用!$AR$2:$AW$50,MATCH(Y111,【参考】数式用!$AT$4:$AW$4)+2,FALSE)*0.5, 0)), "")</f>
        <v/>
      </c>
      <c r="AB111" s="52"/>
      <c r="AC111" s="920" t="str">
        <f>IFERROR(IF(AG111&lt;&gt;"",Z111*VLOOKUP(N111,【参考】数式用!$AG$2:$AL$50,MATCH(Y111,【参考】数式用!$AI$4:$AL$4,0)+2,0), ""), "")</f>
        <v/>
      </c>
      <c r="AD111" s="920"/>
      <c r="AE111" s="423"/>
      <c r="AF111" s="56"/>
      <c r="AG111" s="438" t="str">
        <f>IFERROR(VLOOKUP(O111, 【参考】数式用!$AY$5:$AY$13, 1, FALSE), "")</f>
        <v/>
      </c>
      <c r="AH111" s="439" t="str">
        <f>IFERROR(VLOOKUP(N111, 【参考】数式用!$BA$2:$BB$50, 2, FALSE), "")</f>
        <v/>
      </c>
      <c r="AI111" s="440" t="str">
        <f t="shared" si="4"/>
        <v/>
      </c>
      <c r="AJ111" s="441" t="str">
        <f t="shared" si="3"/>
        <v/>
      </c>
      <c r="AK111" s="139"/>
      <c r="AL111" s="139"/>
      <c r="AM111" s="112"/>
      <c r="AN111" s="112"/>
      <c r="AO111" s="112"/>
      <c r="AP111" s="112"/>
      <c r="AQ111" s="112"/>
      <c r="AR111" s="112"/>
      <c r="AS111" s="112"/>
      <c r="AT111" s="112"/>
    </row>
    <row r="112" spans="1:46" s="111" customFormat="1" ht="30" customHeight="1">
      <c r="A112" s="141">
        <v>99</v>
      </c>
      <c r="B112" s="923" t="str">
        <f>IF(基本情報入力シート!C137="","",基本情報入力シート!C137)</f>
        <v/>
      </c>
      <c r="C112" s="924"/>
      <c r="D112" s="924"/>
      <c r="E112" s="924"/>
      <c r="F112" s="924"/>
      <c r="G112" s="924"/>
      <c r="H112" s="924"/>
      <c r="I112" s="925"/>
      <c r="J112" s="418" t="str">
        <f>IF(基本情報入力シート!M137="","",基本情報入力シート!M137)</f>
        <v/>
      </c>
      <c r="K112" s="419" t="str">
        <f>IF(基本情報入力シート!R137="","",基本情報入力シート!R137)</f>
        <v/>
      </c>
      <c r="L112" s="419" t="str">
        <f>IF(基本情報入力シート!W137="","",基本情報入力シート!W137)</f>
        <v/>
      </c>
      <c r="M112" s="418" t="str">
        <f>IF(基本情報入力シート!X137="","",基本情報入力シート!X137)</f>
        <v/>
      </c>
      <c r="N112" s="145" t="str">
        <f>IF(基本情報入力シート!Y137="","",基本情報入力シート!Y137)</f>
        <v/>
      </c>
      <c r="O112" s="153"/>
      <c r="P112" s="48"/>
      <c r="Q112" s="926"/>
      <c r="R112" s="927"/>
      <c r="S112" s="142" t="str">
        <f>IFERROR(ROUNDDOWN(Q112*VLOOKUP(N112,【参考】数式用!$AR$2:$AW$50,MATCH(P112,【参考】数式用!$AT$4:$AW$4)+2,FALSE)*0.5, 0), "")</f>
        <v/>
      </c>
      <c r="T112" s="49"/>
      <c r="U112" s="144" t="str">
        <f>IFERROR(IF(AG112&lt;&gt;"",Q112*VLOOKUP(N112,【参考】数式用!$AG$2:$AL$50,MATCH(P112,【参考】数式用!$AI$4:$AL$4,0)+2,0), ""), "")</f>
        <v/>
      </c>
      <c r="V112" s="42"/>
      <c r="W112" s="928"/>
      <c r="X112" s="929"/>
      <c r="Y112" s="43"/>
      <c r="Z112" s="51"/>
      <c r="AA112" s="143" t="str">
        <f>IFERROR(IF(Y112="ー", "", ROUNDDOWN(Z112*VLOOKUP(N112,【参考】数式用!$AR$2:$AW$50,MATCH(Y112,【参考】数式用!$AT$4:$AW$4)+2,FALSE)*0.5, 0)), "")</f>
        <v/>
      </c>
      <c r="AB112" s="52"/>
      <c r="AC112" s="920" t="str">
        <f>IFERROR(IF(AG112&lt;&gt;"",Z112*VLOOKUP(N112,【参考】数式用!$AG$2:$AL$50,MATCH(Y112,【参考】数式用!$AI$4:$AL$4,0)+2,0), ""), "")</f>
        <v/>
      </c>
      <c r="AD112" s="920"/>
      <c r="AE112" s="423"/>
      <c r="AF112" s="56"/>
      <c r="AG112" s="438" t="str">
        <f>IFERROR(VLOOKUP(O112, 【参考】数式用!$AY$5:$AY$13, 1, FALSE), "")</f>
        <v/>
      </c>
      <c r="AH112" s="439" t="str">
        <f>IFERROR(VLOOKUP(N112, 【参考】数式用!$BA$2:$BB$50, 2, FALSE), "")</f>
        <v/>
      </c>
      <c r="AI112" s="440" t="str">
        <f t="shared" si="4"/>
        <v/>
      </c>
      <c r="AJ112" s="441" t="str">
        <f t="shared" si="3"/>
        <v/>
      </c>
      <c r="AK112" s="139"/>
      <c r="AL112" s="139"/>
      <c r="AM112" s="112"/>
      <c r="AN112" s="112"/>
      <c r="AO112" s="112"/>
      <c r="AP112" s="112"/>
      <c r="AQ112" s="112"/>
      <c r="AR112" s="112"/>
      <c r="AS112" s="112"/>
      <c r="AT112" s="112"/>
    </row>
    <row r="113" spans="1:46" s="111" customFormat="1" ht="30" customHeight="1" thickBot="1">
      <c r="A113" s="146">
        <v>100</v>
      </c>
      <c r="B113" s="930" t="str">
        <f>IF(基本情報入力シート!C138="","",基本情報入力シート!C138)</f>
        <v/>
      </c>
      <c r="C113" s="931"/>
      <c r="D113" s="931"/>
      <c r="E113" s="931"/>
      <c r="F113" s="931"/>
      <c r="G113" s="931"/>
      <c r="H113" s="931"/>
      <c r="I113" s="932"/>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47" t="str">
        <f>IF(基本情報入力シート!Y138="","",基本情報入力シート!Y138)</f>
        <v/>
      </c>
      <c r="O113" s="154"/>
      <c r="P113" s="53"/>
      <c r="Q113" s="933"/>
      <c r="R113" s="934"/>
      <c r="S113" s="148" t="str">
        <f>IFERROR(ROUNDDOWN(Q113*VLOOKUP(N113,【参考】数式用!$AR$2:$AW$50,MATCH(P113,【参考】数式用!$AT$4:$AW$4)+2,FALSE)*0.5, 0), "")</f>
        <v/>
      </c>
      <c r="T113" s="54"/>
      <c r="U113" s="150" t="str">
        <f>IFERROR(IF(AG113&lt;&gt;"",Q113*VLOOKUP(N113,【参考】数式用!$AG$2:$AL$50,MATCH(P113,【参考】数式用!$AI$4:$AL$4,0)+2,0), ""), "")</f>
        <v/>
      </c>
      <c r="V113" s="44"/>
      <c r="W113" s="935"/>
      <c r="X113" s="936"/>
      <c r="Y113" s="93"/>
      <c r="Z113" s="105"/>
      <c r="AA113" s="149" t="str">
        <f>IFERROR(IF(Y113="ー", "", ROUNDDOWN(Z113*VLOOKUP(N113,【参考】数式用!$AR$2:$AW$50,MATCH(Y113,【参考】数式用!$AT$4:$AW$4)+2,FALSE)*0.5, 0)), "")</f>
        <v/>
      </c>
      <c r="AB113" s="103"/>
      <c r="AC113" s="1025" t="str">
        <f>IFERROR(IF(AG113&lt;&gt;"",Z113*VLOOKUP(N113,【参考】数式用!$AG$2:$AL$50,MATCH(Y113,【参考】数式用!$AI$4:$AL$4,0)+2,0), ""), "")</f>
        <v/>
      </c>
      <c r="AD113" s="1025"/>
      <c r="AE113" s="424"/>
      <c r="AF113" s="104"/>
      <c r="AG113" s="438" t="str">
        <f>IFERROR(VLOOKUP(O113, 【参考】数式用!$AY$5:$AY$13, 1, FALSE), "")</f>
        <v/>
      </c>
      <c r="AH113" s="439" t="str">
        <f>IFERROR(VLOOKUP(N113, 【参考】数式用!$BA$2:$BB$50, 2, FALSE), "")</f>
        <v/>
      </c>
      <c r="AI113" s="440" t="str">
        <f t="shared" si="4"/>
        <v/>
      </c>
      <c r="AJ113" s="441" t="str">
        <f t="shared" si="3"/>
        <v/>
      </c>
      <c r="AK113" s="139"/>
      <c r="AL113" s="139"/>
      <c r="AM113" s="112"/>
      <c r="AN113" s="112"/>
      <c r="AO113" s="112"/>
      <c r="AP113" s="112"/>
      <c r="AQ113" s="112"/>
      <c r="AR113" s="112"/>
      <c r="AS113" s="112"/>
      <c r="AT113" s="112"/>
    </row>
  </sheetData>
  <sheetProtection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C64:AD64"/>
    <mergeCell ref="AC65:AD65"/>
    <mergeCell ref="AC66:AD66"/>
    <mergeCell ref="AC67:AD67"/>
    <mergeCell ref="AC55:AD55"/>
    <mergeCell ref="AC56:AD56"/>
    <mergeCell ref="AC57:AD57"/>
    <mergeCell ref="AC58:AD58"/>
    <mergeCell ref="AC59:AD59"/>
    <mergeCell ref="AC60:AD60"/>
    <mergeCell ref="AC61:AD61"/>
    <mergeCell ref="AC62:AD62"/>
    <mergeCell ref="AC63:AD63"/>
    <mergeCell ref="AN14:AO14"/>
    <mergeCell ref="AN15:AO15"/>
    <mergeCell ref="AN16:AO16"/>
    <mergeCell ref="AN17:AO17"/>
    <mergeCell ref="AN18:AO18"/>
    <mergeCell ref="AN19:AO19"/>
    <mergeCell ref="AN20:AO20"/>
    <mergeCell ref="AN21:AO21"/>
    <mergeCell ref="AC54:AD54"/>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68:AD68"/>
    <mergeCell ref="AC72:AD72"/>
    <mergeCell ref="AC73:AD73"/>
    <mergeCell ref="AC74:AD74"/>
    <mergeCell ref="AC69:AD69"/>
    <mergeCell ref="AC70:AD70"/>
    <mergeCell ref="AC75:AD75"/>
    <mergeCell ref="AC76:AD76"/>
    <mergeCell ref="AC77:AD77"/>
    <mergeCell ref="AC71:AD71"/>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97:AD97"/>
    <mergeCell ref="AC98:AD98"/>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B18:I18"/>
    <mergeCell ref="AB1:AC1"/>
    <mergeCell ref="AD5:AD6"/>
    <mergeCell ref="AD7:AD8"/>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B106:I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Q106:R106"/>
    <mergeCell ref="W106:X106"/>
    <mergeCell ref="B107:I107"/>
    <mergeCell ref="Q107:R107"/>
    <mergeCell ref="W107:X107"/>
    <mergeCell ref="AC19:AD19"/>
    <mergeCell ref="X5:AA5"/>
    <mergeCell ref="X6:AA6"/>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s>
  <phoneticPr fontId="6"/>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F5:AF8 AG1:AG4 AG9:AG10" xr:uid="{D6E0BB99-7E0C-4F13-890B-A5D7E32646FF}"/>
  </dataValidations>
  <printOptions horizontalCentered="1"/>
  <pageMargins left="0.51181102362204722" right="0.51181102362204722" top="0.74803149606299213" bottom="0.74803149606299213" header="0.31496062992125984" footer="0.31496062992125984"/>
  <pageSetup paperSize="9" scale="44" fitToHeight="0" orientation="landscape"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【参考】数式用!$AN$5:$AN$6</xm:f>
          </x14:formula1>
          <xm:sqref>V14:V113 AB14:AB113 T14:T113 AE14:AE113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7" customWidth="1"/>
    <col min="2" max="28" width="8" style="7" customWidth="1"/>
    <col min="29" max="29" width="9" style="7" customWidth="1"/>
    <col min="30" max="30" width="14.25" style="7" customWidth="1"/>
    <col min="31" max="31" width="11.625" style="7" customWidth="1"/>
    <col min="32" max="32" width="9" style="7"/>
    <col min="33" max="33" width="40.25" style="7" customWidth="1"/>
    <col min="34" max="34" width="9" style="92"/>
    <col min="35" max="35" width="12.25" style="7" customWidth="1"/>
    <col min="36" max="37" width="9" style="7"/>
    <col min="38" max="38" width="10.625" style="7" customWidth="1"/>
    <col min="39" max="41" width="9" style="7"/>
    <col min="42" max="42" width="13.875" style="7" customWidth="1"/>
    <col min="43" max="43" width="9" style="7"/>
    <col min="44" max="44" width="32.875" style="7" customWidth="1"/>
    <col min="45" max="45" width="9.125" style="92" customWidth="1"/>
    <col min="46" max="46" width="11.5" style="7" customWidth="1"/>
    <col min="47" max="50" width="9" style="7"/>
    <col min="51" max="51" width="17.625" style="7" customWidth="1"/>
    <col min="52" max="52" width="26.375" style="7" customWidth="1"/>
    <col min="53" max="53" width="50.5" style="7" customWidth="1"/>
    <col min="54" max="16384" width="9" style="7"/>
  </cols>
  <sheetData>
    <row r="1" spans="1:54" ht="14.25" thickBot="1">
      <c r="A1" s="6" t="s">
        <v>1938</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28" t="s">
        <v>2111</v>
      </c>
      <c r="AH1" s="89"/>
      <c r="AI1"/>
      <c r="AJ1"/>
      <c r="AK1"/>
      <c r="AL1"/>
      <c r="AN1" s="25" t="s">
        <v>132</v>
      </c>
      <c r="AP1" s="6" t="s">
        <v>133</v>
      </c>
      <c r="AR1" s="28" t="s">
        <v>2112</v>
      </c>
      <c r="AS1" s="89"/>
      <c r="AT1"/>
      <c r="AU1"/>
      <c r="AV1"/>
      <c r="AW1"/>
      <c r="AY1" s="6" t="s">
        <v>1975</v>
      </c>
      <c r="BA1" s="6" t="s">
        <v>2106</v>
      </c>
      <c r="BB1" s="6"/>
    </row>
    <row r="2" spans="1:54">
      <c r="A2" s="1039" t="s">
        <v>1939</v>
      </c>
      <c r="B2" s="1048" t="s">
        <v>1940</v>
      </c>
      <c r="C2" s="1057" t="s">
        <v>2107</v>
      </c>
      <c r="D2" s="1058"/>
      <c r="E2" s="1058"/>
      <c r="F2" s="1033"/>
      <c r="G2" s="1059" t="s">
        <v>2108</v>
      </c>
      <c r="H2" s="1060"/>
      <c r="I2" s="1061"/>
      <c r="J2" s="1062" t="s">
        <v>2109</v>
      </c>
      <c r="K2" s="1063"/>
      <c r="L2" s="1036" t="s">
        <v>2110</v>
      </c>
      <c r="M2" s="1037"/>
      <c r="N2" s="1037"/>
      <c r="O2" s="1037"/>
      <c r="P2" s="1037"/>
      <c r="Q2" s="1037"/>
      <c r="R2" s="1037"/>
      <c r="S2" s="1037"/>
      <c r="T2" s="1037"/>
      <c r="U2" s="1037"/>
      <c r="V2" s="1037"/>
      <c r="W2" s="1037"/>
      <c r="X2" s="1037"/>
      <c r="Y2" s="1037"/>
      <c r="Z2" s="1037"/>
      <c r="AA2" s="1037"/>
      <c r="AB2" s="1037"/>
      <c r="AC2" s="1037"/>
      <c r="AD2" s="1038"/>
      <c r="AE2" s="1027" t="s">
        <v>1941</v>
      </c>
      <c r="AF2" s="8"/>
      <c r="AG2" s="1039" t="s">
        <v>1939</v>
      </c>
      <c r="AH2" s="1048" t="s">
        <v>1940</v>
      </c>
      <c r="AI2" s="1042" t="s">
        <v>135</v>
      </c>
      <c r="AJ2" s="1043"/>
      <c r="AK2" s="1043"/>
      <c r="AL2" s="1044"/>
      <c r="AM2" s="8"/>
      <c r="AN2" s="26" t="s">
        <v>136</v>
      </c>
      <c r="AO2" s="8"/>
      <c r="AP2" s="17" t="s">
        <v>1967</v>
      </c>
      <c r="AR2" s="1039" t="s">
        <v>1939</v>
      </c>
      <c r="AS2" s="1048" t="s">
        <v>1940</v>
      </c>
      <c r="AT2" s="1042" t="s">
        <v>1968</v>
      </c>
      <c r="AU2" s="1043"/>
      <c r="AV2" s="1043"/>
      <c r="AW2" s="1044"/>
      <c r="AY2" s="1027" t="s">
        <v>1974</v>
      </c>
      <c r="BA2" s="1030" t="s">
        <v>134</v>
      </c>
      <c r="BB2" s="1033" t="s">
        <v>1980</v>
      </c>
    </row>
    <row r="3" spans="1:54" ht="30.6" customHeight="1" thickBot="1">
      <c r="A3" s="1040"/>
      <c r="B3" s="1049"/>
      <c r="C3" s="1051" t="s">
        <v>137</v>
      </c>
      <c r="D3" s="1052"/>
      <c r="E3" s="1052"/>
      <c r="F3" s="1053"/>
      <c r="G3" s="1051" t="s">
        <v>138</v>
      </c>
      <c r="H3" s="1052"/>
      <c r="I3" s="1053"/>
      <c r="J3" s="1051"/>
      <c r="K3" s="1053"/>
      <c r="L3" s="1054" t="s">
        <v>1942</v>
      </c>
      <c r="M3" s="1055"/>
      <c r="N3" s="1055"/>
      <c r="O3" s="1055"/>
      <c r="P3" s="1055"/>
      <c r="Q3" s="1055"/>
      <c r="R3" s="1055"/>
      <c r="S3" s="1055"/>
      <c r="T3" s="1055"/>
      <c r="U3" s="1055"/>
      <c r="V3" s="1055"/>
      <c r="W3" s="1055"/>
      <c r="X3" s="1055"/>
      <c r="Y3" s="1055"/>
      <c r="Z3" s="1055"/>
      <c r="AA3" s="1055"/>
      <c r="AB3" s="1055"/>
      <c r="AC3" s="1055"/>
      <c r="AD3" s="1056"/>
      <c r="AE3" s="1028"/>
      <c r="AF3" s="8"/>
      <c r="AG3" s="1040"/>
      <c r="AH3" s="1049"/>
      <c r="AI3" s="1045"/>
      <c r="AJ3" s="1046"/>
      <c r="AK3" s="1046"/>
      <c r="AL3" s="1047"/>
      <c r="AM3" s="8"/>
      <c r="AN3" s="27"/>
      <c r="AO3" s="8"/>
      <c r="AP3" s="19" t="s">
        <v>1969</v>
      </c>
      <c r="AR3" s="1040"/>
      <c r="AS3" s="1049"/>
      <c r="AT3" s="1045"/>
      <c r="AU3" s="1046"/>
      <c r="AV3" s="1046"/>
      <c r="AW3" s="1047"/>
      <c r="AY3" s="1028"/>
      <c r="BA3" s="1031"/>
      <c r="BB3" s="1034"/>
    </row>
    <row r="4" spans="1:54" ht="24.75" thickBot="1">
      <c r="A4" s="1041"/>
      <c r="B4" s="1050"/>
      <c r="C4" s="57" t="s">
        <v>1943</v>
      </c>
      <c r="D4" s="58" t="s">
        <v>1944</v>
      </c>
      <c r="E4" s="58" t="s">
        <v>1945</v>
      </c>
      <c r="F4" s="59" t="s">
        <v>1946</v>
      </c>
      <c r="G4" s="57" t="s">
        <v>125</v>
      </c>
      <c r="H4" s="58" t="s">
        <v>122</v>
      </c>
      <c r="I4" s="59" t="s">
        <v>126</v>
      </c>
      <c r="J4" s="57" t="s">
        <v>1947</v>
      </c>
      <c r="K4" s="59" t="s">
        <v>123</v>
      </c>
      <c r="L4" s="60" t="s">
        <v>1948</v>
      </c>
      <c r="M4" s="61" t="s">
        <v>1949</v>
      </c>
      <c r="N4" s="61" t="s">
        <v>1950</v>
      </c>
      <c r="O4" s="61" t="s">
        <v>1951</v>
      </c>
      <c r="P4" s="61" t="s">
        <v>1952</v>
      </c>
      <c r="Q4" s="61" t="s">
        <v>1953</v>
      </c>
      <c r="R4" s="61" t="s">
        <v>1954</v>
      </c>
      <c r="S4" s="61" t="s">
        <v>1955</v>
      </c>
      <c r="T4" s="61" t="s">
        <v>1956</v>
      </c>
      <c r="U4" s="61" t="s">
        <v>1957</v>
      </c>
      <c r="V4" s="61" t="s">
        <v>1958</v>
      </c>
      <c r="W4" s="61" t="s">
        <v>1959</v>
      </c>
      <c r="X4" s="61" t="s">
        <v>1960</v>
      </c>
      <c r="Y4" s="61" t="s">
        <v>1961</v>
      </c>
      <c r="Z4" s="61" t="s">
        <v>1962</v>
      </c>
      <c r="AA4" s="61" t="s">
        <v>1963</v>
      </c>
      <c r="AB4" s="61" t="s">
        <v>1964</v>
      </c>
      <c r="AC4" s="62" t="s">
        <v>1965</v>
      </c>
      <c r="AD4" s="63" t="s">
        <v>1966</v>
      </c>
      <c r="AE4" s="1029"/>
      <c r="AF4" s="8"/>
      <c r="AG4" s="1041"/>
      <c r="AH4" s="1050"/>
      <c r="AI4" s="74" t="s">
        <v>1948</v>
      </c>
      <c r="AJ4" s="75" t="s">
        <v>1949</v>
      </c>
      <c r="AK4" s="75" t="s">
        <v>1950</v>
      </c>
      <c r="AL4" s="76" t="s">
        <v>1951</v>
      </c>
      <c r="AM4" s="8"/>
      <c r="AN4" s="8"/>
      <c r="AO4" s="8"/>
      <c r="AP4" s="19" t="s">
        <v>1970</v>
      </c>
      <c r="AR4" s="1041"/>
      <c r="AS4" s="1050"/>
      <c r="AT4" s="74" t="s">
        <v>1948</v>
      </c>
      <c r="AU4" s="75" t="s">
        <v>1949</v>
      </c>
      <c r="AV4" s="75" t="s">
        <v>1950</v>
      </c>
      <c r="AW4" s="76" t="s">
        <v>1951</v>
      </c>
      <c r="AY4" s="1029"/>
      <c r="BA4" s="1032"/>
      <c r="BB4" s="1035"/>
    </row>
    <row r="5" spans="1:54">
      <c r="A5" s="64" t="s">
        <v>2040</v>
      </c>
      <c r="B5" s="65" t="s">
        <v>2073</v>
      </c>
      <c r="C5" s="9">
        <v>0.27400000000000002</v>
      </c>
      <c r="D5" s="10">
        <v>0.2</v>
      </c>
      <c r="E5" s="458">
        <v>0.111</v>
      </c>
      <c r="F5" s="11">
        <v>0</v>
      </c>
      <c r="G5" s="445">
        <v>7.0000000000000007E-2</v>
      </c>
      <c r="H5" s="14">
        <v>5.5E-2</v>
      </c>
      <c r="I5" s="446">
        <v>0</v>
      </c>
      <c r="J5" s="13">
        <v>4.4999999999999998E-2</v>
      </c>
      <c r="K5" s="12">
        <v>0</v>
      </c>
      <c r="L5" s="69">
        <v>0.41700000000000004</v>
      </c>
      <c r="M5" s="30">
        <v>0.40200000000000002</v>
      </c>
      <c r="N5" s="30">
        <v>0.34700000000000003</v>
      </c>
      <c r="O5" s="30">
        <v>0.27300000000000002</v>
      </c>
      <c r="P5" s="30">
        <v>0.37200000000000005</v>
      </c>
      <c r="Q5" s="30">
        <v>0.34300000000000003</v>
      </c>
      <c r="R5" s="30">
        <v>0.35700000000000004</v>
      </c>
      <c r="S5" s="30">
        <v>0.32800000000000001</v>
      </c>
      <c r="T5" s="30">
        <v>0.29800000000000004</v>
      </c>
      <c r="U5" s="30">
        <v>0.28300000000000003</v>
      </c>
      <c r="V5" s="30">
        <v>0.254</v>
      </c>
      <c r="W5" s="30">
        <v>0.30200000000000005</v>
      </c>
      <c r="X5" s="30">
        <v>0.23900000000000002</v>
      </c>
      <c r="Y5" s="30">
        <v>0.20899999999999999</v>
      </c>
      <c r="Z5" s="30">
        <v>0.22800000000000001</v>
      </c>
      <c r="AA5" s="30">
        <v>0.19400000000000001</v>
      </c>
      <c r="AB5" s="30">
        <v>0.184</v>
      </c>
      <c r="AC5" s="70">
        <v>0.13900000000000001</v>
      </c>
      <c r="AD5" s="66">
        <v>0</v>
      </c>
      <c r="AE5" s="66">
        <v>2.8000000000000001E-2</v>
      </c>
      <c r="AF5" s="8"/>
      <c r="AG5" s="64" t="s">
        <v>2040</v>
      </c>
      <c r="AH5" s="90" t="s">
        <v>2073</v>
      </c>
      <c r="AI5" s="78">
        <f t="shared" ref="AI5:AI39" si="0">ROUNDDOWN(J5/L5,3)</f>
        <v>0.107</v>
      </c>
      <c r="AJ5" s="79">
        <f>ROUNDDOWN(J5/M5,3)</f>
        <v>0.111</v>
      </c>
      <c r="AK5" s="79">
        <f t="shared" ref="AK5:AK39" si="1">ROUNDDOWN(J5/N5,3)</f>
        <v>0.129</v>
      </c>
      <c r="AL5" s="80">
        <f t="shared" ref="AL5:AL39" si="2">ROUNDDOWN(J5/O5,3)</f>
        <v>0.16400000000000001</v>
      </c>
      <c r="AM5" s="8"/>
      <c r="AN5" s="26" t="s">
        <v>98</v>
      </c>
      <c r="AO5" s="8"/>
      <c r="AP5" s="19" t="s">
        <v>1971</v>
      </c>
      <c r="AR5" s="64" t="s">
        <v>2040</v>
      </c>
      <c r="AS5" s="90" t="s">
        <v>2073</v>
      </c>
      <c r="AT5" s="84">
        <f>O5/L5</f>
        <v>0.65467625899280579</v>
      </c>
      <c r="AU5" s="85">
        <f>O5/M5</f>
        <v>0.67910447761194026</v>
      </c>
      <c r="AV5" s="85">
        <f>O5/N5</f>
        <v>0.78674351585014413</v>
      </c>
      <c r="AW5" s="86">
        <f>O5/O5</f>
        <v>1</v>
      </c>
      <c r="AY5" s="95" t="s">
        <v>1952</v>
      </c>
      <c r="BA5" s="98" t="s">
        <v>2040</v>
      </c>
      <c r="BB5" s="99" t="s">
        <v>1980</v>
      </c>
    </row>
    <row r="6" spans="1:54" ht="14.25" thickBot="1">
      <c r="A6" s="67" t="s">
        <v>2041</v>
      </c>
      <c r="B6" s="68" t="s">
        <v>2074</v>
      </c>
      <c r="C6" s="13">
        <v>0.2</v>
      </c>
      <c r="D6" s="14">
        <v>0.14599999999999999</v>
      </c>
      <c r="E6" s="445">
        <v>8.1000000000000003E-2</v>
      </c>
      <c r="F6" s="12">
        <v>0</v>
      </c>
      <c r="G6" s="445">
        <v>7.0000000000000007E-2</v>
      </c>
      <c r="H6" s="14">
        <v>5.5E-2</v>
      </c>
      <c r="I6" s="446">
        <v>0</v>
      </c>
      <c r="J6" s="13">
        <v>4.4999999999999998E-2</v>
      </c>
      <c r="K6" s="12">
        <v>0</v>
      </c>
      <c r="L6" s="69">
        <v>0.34300000000000003</v>
      </c>
      <c r="M6" s="30">
        <v>0.32800000000000001</v>
      </c>
      <c r="N6" s="30">
        <v>0.27300000000000002</v>
      </c>
      <c r="O6" s="30">
        <v>0.219</v>
      </c>
      <c r="P6" s="30">
        <v>0.29800000000000004</v>
      </c>
      <c r="Q6" s="30">
        <v>0.28900000000000003</v>
      </c>
      <c r="R6" s="30">
        <v>0.28300000000000003</v>
      </c>
      <c r="S6" s="30">
        <v>0.27400000000000002</v>
      </c>
      <c r="T6" s="30">
        <v>0.24399999999999999</v>
      </c>
      <c r="U6" s="30">
        <v>0.22899999999999998</v>
      </c>
      <c r="V6" s="30">
        <v>0.224</v>
      </c>
      <c r="W6" s="30">
        <v>0.22800000000000001</v>
      </c>
      <c r="X6" s="30">
        <v>0.20899999999999999</v>
      </c>
      <c r="Y6" s="30">
        <v>0.17900000000000002</v>
      </c>
      <c r="Z6" s="30">
        <v>0.17399999999999999</v>
      </c>
      <c r="AA6" s="30">
        <v>0.16400000000000001</v>
      </c>
      <c r="AB6" s="30">
        <v>0.154</v>
      </c>
      <c r="AC6" s="70">
        <v>0.109</v>
      </c>
      <c r="AD6" s="71">
        <v>0</v>
      </c>
      <c r="AE6" s="478">
        <v>2.8000000000000001E-2</v>
      </c>
      <c r="AF6" s="8"/>
      <c r="AG6" s="67" t="s">
        <v>2041</v>
      </c>
      <c r="AH6" s="91" t="s">
        <v>2074</v>
      </c>
      <c r="AI6" s="81">
        <f t="shared" si="0"/>
        <v>0.13100000000000001</v>
      </c>
      <c r="AJ6" s="77">
        <f>ROUNDDOWN(J6/M6,3)</f>
        <v>0.13700000000000001</v>
      </c>
      <c r="AK6" s="77">
        <f t="shared" si="1"/>
        <v>0.16400000000000001</v>
      </c>
      <c r="AL6" s="82">
        <f t="shared" si="2"/>
        <v>0.20499999999999999</v>
      </c>
      <c r="AM6" s="8"/>
      <c r="AN6" s="27"/>
      <c r="AO6" s="8"/>
      <c r="AP6" s="29" t="s">
        <v>139</v>
      </c>
      <c r="AR6" s="67" t="s">
        <v>2041</v>
      </c>
      <c r="AS6" s="91" t="s">
        <v>2074</v>
      </c>
      <c r="AT6" s="87">
        <f t="shared" ref="AT6:AT15" si="3">O6/L6</f>
        <v>0.63848396501457716</v>
      </c>
      <c r="AU6" s="83">
        <f t="shared" ref="AU6:AU15" si="4">O6/M6</f>
        <v>0.66768292682926822</v>
      </c>
      <c r="AV6" s="83">
        <f t="shared" ref="AV6:AV15" si="5">O6/N6</f>
        <v>0.80219780219780212</v>
      </c>
      <c r="AW6" s="88">
        <f t="shared" ref="AW6:AW15" si="6">O6/O6</f>
        <v>1</v>
      </c>
      <c r="AY6" s="96" t="s">
        <v>1954</v>
      </c>
      <c r="BA6" s="100" t="s">
        <v>2041</v>
      </c>
      <c r="BB6" s="101" t="s">
        <v>1980</v>
      </c>
    </row>
    <row r="7" spans="1:54">
      <c r="A7" s="67" t="s">
        <v>2042</v>
      </c>
      <c r="B7" s="68" t="s">
        <v>2075</v>
      </c>
      <c r="C7" s="13">
        <v>0.27400000000000002</v>
      </c>
      <c r="D7" s="14">
        <v>0.2</v>
      </c>
      <c r="E7" s="445">
        <v>0.111</v>
      </c>
      <c r="F7" s="12">
        <v>0</v>
      </c>
      <c r="G7" s="445">
        <v>7.0000000000000007E-2</v>
      </c>
      <c r="H7" s="14">
        <v>5.5E-2</v>
      </c>
      <c r="I7" s="446">
        <v>0</v>
      </c>
      <c r="J7" s="13">
        <v>4.4999999999999998E-2</v>
      </c>
      <c r="K7" s="12">
        <v>0</v>
      </c>
      <c r="L7" s="69">
        <v>0.41700000000000004</v>
      </c>
      <c r="M7" s="30">
        <v>0.40200000000000002</v>
      </c>
      <c r="N7" s="30">
        <v>0.34700000000000003</v>
      </c>
      <c r="O7" s="30">
        <v>0.27300000000000002</v>
      </c>
      <c r="P7" s="30">
        <v>0.37200000000000005</v>
      </c>
      <c r="Q7" s="30">
        <v>0.34300000000000003</v>
      </c>
      <c r="R7" s="30">
        <v>0.35700000000000004</v>
      </c>
      <c r="S7" s="30">
        <v>0.32800000000000001</v>
      </c>
      <c r="T7" s="30">
        <v>0.29800000000000004</v>
      </c>
      <c r="U7" s="30">
        <v>0.28300000000000003</v>
      </c>
      <c r="V7" s="30">
        <v>0.254</v>
      </c>
      <c r="W7" s="30">
        <v>0.30200000000000005</v>
      </c>
      <c r="X7" s="30">
        <v>0.23900000000000002</v>
      </c>
      <c r="Y7" s="30">
        <v>0.20899999999999999</v>
      </c>
      <c r="Z7" s="30">
        <v>0.22800000000000001</v>
      </c>
      <c r="AA7" s="30">
        <v>0.19400000000000001</v>
      </c>
      <c r="AB7" s="30">
        <v>0.184</v>
      </c>
      <c r="AC7" s="70">
        <v>0.13900000000000001</v>
      </c>
      <c r="AD7" s="71">
        <v>0</v>
      </c>
      <c r="AE7" s="478">
        <v>2.8000000000000001E-2</v>
      </c>
      <c r="AF7" s="8"/>
      <c r="AG7" s="67" t="s">
        <v>2042</v>
      </c>
      <c r="AH7" s="91" t="s">
        <v>2075</v>
      </c>
      <c r="AI7" s="81">
        <f t="shared" si="0"/>
        <v>0.107</v>
      </c>
      <c r="AJ7" s="77">
        <f>ROUNDDOWN(J7/M7,3)</f>
        <v>0.111</v>
      </c>
      <c r="AK7" s="77">
        <f t="shared" si="1"/>
        <v>0.129</v>
      </c>
      <c r="AL7" s="82">
        <f t="shared" si="2"/>
        <v>0.16400000000000001</v>
      </c>
      <c r="AM7" s="8"/>
      <c r="AN7" s="8"/>
      <c r="AO7" s="8"/>
      <c r="AR7" s="67" t="s">
        <v>2042</v>
      </c>
      <c r="AS7" s="91" t="s">
        <v>2075</v>
      </c>
      <c r="AT7" s="87">
        <f t="shared" si="3"/>
        <v>0.65467625899280579</v>
      </c>
      <c r="AU7" s="83">
        <f t="shared" si="4"/>
        <v>0.67910447761194026</v>
      </c>
      <c r="AV7" s="83">
        <f t="shared" si="5"/>
        <v>0.78674351585014413</v>
      </c>
      <c r="AW7" s="88">
        <f t="shared" si="6"/>
        <v>1</v>
      </c>
      <c r="AY7" s="96" t="s">
        <v>1956</v>
      </c>
      <c r="BA7" s="67" t="s">
        <v>2042</v>
      </c>
      <c r="BB7" s="101" t="s">
        <v>1980</v>
      </c>
    </row>
    <row r="8" spans="1:54">
      <c r="A8" s="73" t="s">
        <v>2043</v>
      </c>
      <c r="B8" s="68" t="s">
        <v>2076</v>
      </c>
      <c r="C8" s="13">
        <v>0.23899999999999999</v>
      </c>
      <c r="D8" s="14">
        <v>0.17499999999999999</v>
      </c>
      <c r="E8" s="445">
        <v>9.7000000000000003E-2</v>
      </c>
      <c r="F8" s="12">
        <v>0</v>
      </c>
      <c r="G8" s="445">
        <v>7.0000000000000007E-2</v>
      </c>
      <c r="H8" s="14">
        <v>5.5E-2</v>
      </c>
      <c r="I8" s="446">
        <v>0</v>
      </c>
      <c r="J8" s="13">
        <v>4.4999999999999998E-2</v>
      </c>
      <c r="K8" s="12">
        <v>0</v>
      </c>
      <c r="L8" s="69">
        <v>0.38200000000000001</v>
      </c>
      <c r="M8" s="30">
        <v>0.36699999999999999</v>
      </c>
      <c r="N8" s="30">
        <v>0.312</v>
      </c>
      <c r="O8" s="30">
        <v>0.24799999999999997</v>
      </c>
      <c r="P8" s="30">
        <v>0.33700000000000002</v>
      </c>
      <c r="Q8" s="30">
        <v>0.318</v>
      </c>
      <c r="R8" s="30">
        <v>0.32200000000000001</v>
      </c>
      <c r="S8" s="30">
        <v>0.30299999999999999</v>
      </c>
      <c r="T8" s="30">
        <v>0.27300000000000002</v>
      </c>
      <c r="U8" s="30">
        <v>0.25800000000000001</v>
      </c>
      <c r="V8" s="30">
        <v>0.24000000000000002</v>
      </c>
      <c r="W8" s="30">
        <v>0.26700000000000002</v>
      </c>
      <c r="X8" s="30">
        <v>0.22500000000000001</v>
      </c>
      <c r="Y8" s="30">
        <v>0.19500000000000001</v>
      </c>
      <c r="Z8" s="30">
        <v>0.20299999999999999</v>
      </c>
      <c r="AA8" s="30">
        <v>0.18</v>
      </c>
      <c r="AB8" s="30">
        <v>0.17</v>
      </c>
      <c r="AC8" s="70">
        <v>0.125</v>
      </c>
      <c r="AD8" s="71">
        <v>0</v>
      </c>
      <c r="AE8" s="478">
        <v>2.8000000000000001E-2</v>
      </c>
      <c r="AF8" s="8"/>
      <c r="AG8" s="73" t="s">
        <v>2043</v>
      </c>
      <c r="AH8" s="91" t="s">
        <v>2076</v>
      </c>
      <c r="AI8" s="81">
        <f t="shared" si="0"/>
        <v>0.11700000000000001</v>
      </c>
      <c r="AJ8" s="77">
        <f>ROUNDDOWN(J8/M8,3)</f>
        <v>0.122</v>
      </c>
      <c r="AK8" s="77">
        <f t="shared" si="1"/>
        <v>0.14399999999999999</v>
      </c>
      <c r="AL8" s="82">
        <f t="shared" si="2"/>
        <v>0.18099999999999999</v>
      </c>
      <c r="AM8" s="8"/>
      <c r="AN8" s="8"/>
      <c r="AO8" s="8"/>
      <c r="AR8" s="73" t="s">
        <v>2043</v>
      </c>
      <c r="AS8" s="91" t="s">
        <v>2076</v>
      </c>
      <c r="AT8" s="87">
        <f t="shared" si="3"/>
        <v>0.64921465968586378</v>
      </c>
      <c r="AU8" s="83">
        <f t="shared" si="4"/>
        <v>0.6757493188010899</v>
      </c>
      <c r="AV8" s="83">
        <f t="shared" si="5"/>
        <v>0.79487179487179482</v>
      </c>
      <c r="AW8" s="88">
        <f t="shared" si="6"/>
        <v>1</v>
      </c>
      <c r="AY8" s="96" t="s">
        <v>1957</v>
      </c>
      <c r="BA8" s="100" t="s">
        <v>2043</v>
      </c>
      <c r="BB8" s="101" t="s">
        <v>1980</v>
      </c>
    </row>
    <row r="9" spans="1:54" ht="14.25" thickBot="1">
      <c r="A9" s="67" t="s">
        <v>2044</v>
      </c>
      <c r="B9" s="68" t="s">
        <v>2077</v>
      </c>
      <c r="C9" s="13">
        <v>8.8999999999999996E-2</v>
      </c>
      <c r="D9" s="14">
        <v>6.5000000000000002E-2</v>
      </c>
      <c r="E9" s="445">
        <v>3.5999999999999997E-2</v>
      </c>
      <c r="F9" s="12">
        <v>0</v>
      </c>
      <c r="G9" s="445">
        <v>6.0999999999999999E-2</v>
      </c>
      <c r="H9" s="447" t="s">
        <v>2097</v>
      </c>
      <c r="I9" s="446">
        <v>0</v>
      </c>
      <c r="J9" s="13">
        <v>4.4999999999999998E-2</v>
      </c>
      <c r="K9" s="12">
        <v>0</v>
      </c>
      <c r="L9" s="69">
        <v>0.223</v>
      </c>
      <c r="M9" s="447" t="s">
        <v>2097</v>
      </c>
      <c r="N9" s="30">
        <v>0.16200000000000001</v>
      </c>
      <c r="O9" s="30">
        <v>0.13800000000000001</v>
      </c>
      <c r="P9" s="30">
        <v>0.17799999999999999</v>
      </c>
      <c r="Q9" s="30">
        <v>0.19899999999999998</v>
      </c>
      <c r="R9" s="447" t="s">
        <v>2097</v>
      </c>
      <c r="S9" s="447" t="s">
        <v>2097</v>
      </c>
      <c r="T9" s="30">
        <v>0.154</v>
      </c>
      <c r="U9" s="447" t="s">
        <v>2097</v>
      </c>
      <c r="V9" s="30">
        <v>0.17</v>
      </c>
      <c r="W9" s="30">
        <v>0.11699999999999999</v>
      </c>
      <c r="X9" s="447" t="s">
        <v>2097</v>
      </c>
      <c r="Y9" s="30">
        <v>0.125</v>
      </c>
      <c r="Z9" s="30">
        <v>9.2999999999999999E-2</v>
      </c>
      <c r="AA9" s="447" t="s">
        <v>2097</v>
      </c>
      <c r="AB9" s="30">
        <v>0.10899999999999999</v>
      </c>
      <c r="AC9" s="70">
        <v>6.4000000000000001E-2</v>
      </c>
      <c r="AD9" s="71">
        <v>0</v>
      </c>
      <c r="AE9" s="478">
        <v>2.8000000000000001E-2</v>
      </c>
      <c r="AF9" s="8"/>
      <c r="AG9" s="67" t="s">
        <v>2044</v>
      </c>
      <c r="AH9" s="91" t="s">
        <v>2077</v>
      </c>
      <c r="AI9" s="81">
        <f t="shared" si="0"/>
        <v>0.20100000000000001</v>
      </c>
      <c r="AJ9" s="466" t="s">
        <v>2097</v>
      </c>
      <c r="AK9" s="77">
        <f t="shared" si="1"/>
        <v>0.27700000000000002</v>
      </c>
      <c r="AL9" s="82">
        <f t="shared" si="2"/>
        <v>0.32600000000000001</v>
      </c>
      <c r="AM9" s="8"/>
      <c r="AN9" s="8"/>
      <c r="AO9" s="8"/>
      <c r="AP9" s="45" t="s">
        <v>1908</v>
      </c>
      <c r="AR9" s="67" t="s">
        <v>2044</v>
      </c>
      <c r="AS9" s="91" t="s">
        <v>2077</v>
      </c>
      <c r="AT9" s="87">
        <f t="shared" si="3"/>
        <v>0.6188340807174888</v>
      </c>
      <c r="AU9" s="466" t="s">
        <v>2097</v>
      </c>
      <c r="AV9" s="83">
        <f t="shared" si="5"/>
        <v>0.85185185185185186</v>
      </c>
      <c r="AW9" s="88">
        <f t="shared" si="6"/>
        <v>1</v>
      </c>
      <c r="AY9" s="96" t="s">
        <v>1959</v>
      </c>
      <c r="BA9" s="100" t="s">
        <v>2044</v>
      </c>
      <c r="BB9" s="101" t="s">
        <v>1980</v>
      </c>
    </row>
    <row r="10" spans="1:54">
      <c r="A10" s="67" t="s">
        <v>2045</v>
      </c>
      <c r="B10" s="68" t="s">
        <v>2078</v>
      </c>
      <c r="C10" s="13">
        <v>4.3999999999999997E-2</v>
      </c>
      <c r="D10" s="14">
        <v>3.2000000000000001E-2</v>
      </c>
      <c r="E10" s="445">
        <v>1.7999999999999999E-2</v>
      </c>
      <c r="F10" s="12">
        <v>0</v>
      </c>
      <c r="G10" s="445">
        <v>1.4E-2</v>
      </c>
      <c r="H10" s="14">
        <v>1.2999999999999999E-2</v>
      </c>
      <c r="I10" s="446">
        <v>0</v>
      </c>
      <c r="J10" s="13">
        <v>1.0999999999999999E-2</v>
      </c>
      <c r="K10" s="12">
        <v>0</v>
      </c>
      <c r="L10" s="69">
        <v>8.0999999999999989E-2</v>
      </c>
      <c r="M10" s="30">
        <v>7.9999999999999988E-2</v>
      </c>
      <c r="N10" s="30">
        <v>6.699999999999999E-2</v>
      </c>
      <c r="O10" s="30">
        <v>5.4999999999999993E-2</v>
      </c>
      <c r="P10" s="30">
        <v>6.9999999999999993E-2</v>
      </c>
      <c r="Q10" s="30">
        <v>6.8999999999999992E-2</v>
      </c>
      <c r="R10" s="30">
        <v>6.8999999999999992E-2</v>
      </c>
      <c r="S10" s="30">
        <v>6.7999999999999991E-2</v>
      </c>
      <c r="T10" s="30">
        <v>5.7999999999999996E-2</v>
      </c>
      <c r="U10" s="30">
        <v>5.6999999999999995E-2</v>
      </c>
      <c r="V10" s="30">
        <v>5.4999999999999993E-2</v>
      </c>
      <c r="W10" s="30">
        <v>5.5999999999999994E-2</v>
      </c>
      <c r="X10" s="30">
        <v>5.3999999999999992E-2</v>
      </c>
      <c r="Y10" s="30">
        <v>4.3999999999999997E-2</v>
      </c>
      <c r="Z10" s="30">
        <v>4.3999999999999997E-2</v>
      </c>
      <c r="AA10" s="30">
        <v>4.2999999999999997E-2</v>
      </c>
      <c r="AB10" s="30">
        <v>4.0999999999999995E-2</v>
      </c>
      <c r="AC10" s="70">
        <v>0.03</v>
      </c>
      <c r="AD10" s="71">
        <v>0</v>
      </c>
      <c r="AE10" s="478">
        <v>1.2E-2</v>
      </c>
      <c r="AF10" s="8"/>
      <c r="AG10" s="67" t="s">
        <v>2045</v>
      </c>
      <c r="AH10" s="91" t="s">
        <v>2078</v>
      </c>
      <c r="AI10" s="81">
        <f t="shared" si="0"/>
        <v>0.13500000000000001</v>
      </c>
      <c r="AJ10" s="77">
        <f>ROUNDDOWN(J10/M10,3)</f>
        <v>0.13700000000000001</v>
      </c>
      <c r="AK10" s="77">
        <f t="shared" si="1"/>
        <v>0.16400000000000001</v>
      </c>
      <c r="AL10" s="82">
        <f t="shared" si="2"/>
        <v>0.2</v>
      </c>
      <c r="AM10" s="8"/>
      <c r="AN10" s="8"/>
      <c r="AO10" s="8"/>
      <c r="AP10" s="17" t="s">
        <v>1967</v>
      </c>
      <c r="AR10" s="67" t="s">
        <v>2045</v>
      </c>
      <c r="AS10" s="91" t="s">
        <v>2078</v>
      </c>
      <c r="AT10" s="87">
        <f t="shared" si="3"/>
        <v>0.67901234567901236</v>
      </c>
      <c r="AU10" s="83">
        <f t="shared" si="4"/>
        <v>0.6875</v>
      </c>
      <c r="AV10" s="83">
        <f t="shared" si="5"/>
        <v>0.82089552238805974</v>
      </c>
      <c r="AW10" s="88">
        <f t="shared" si="6"/>
        <v>1</v>
      </c>
      <c r="AY10" s="96" t="s">
        <v>1961</v>
      </c>
      <c r="BA10" s="100" t="s">
        <v>2045</v>
      </c>
      <c r="BB10" s="101" t="s">
        <v>1980</v>
      </c>
    </row>
    <row r="11" spans="1:54">
      <c r="A11" s="67" t="s">
        <v>2046</v>
      </c>
      <c r="B11" s="68" t="s">
        <v>2079</v>
      </c>
      <c r="C11" s="13">
        <v>8.5999999999999993E-2</v>
      </c>
      <c r="D11" s="14">
        <v>6.3E-2</v>
      </c>
      <c r="E11" s="445">
        <v>3.5000000000000003E-2</v>
      </c>
      <c r="F11" s="12">
        <v>0</v>
      </c>
      <c r="G11" s="445">
        <v>2.1000000000000001E-2</v>
      </c>
      <c r="H11" s="447" t="s">
        <v>2097</v>
      </c>
      <c r="I11" s="446">
        <v>0</v>
      </c>
      <c r="J11" s="13">
        <v>2.8000000000000001E-2</v>
      </c>
      <c r="K11" s="12">
        <v>0</v>
      </c>
      <c r="L11" s="69">
        <v>0.159</v>
      </c>
      <c r="M11" s="447" t="s">
        <v>2097</v>
      </c>
      <c r="N11" s="30">
        <v>0.13799999999999998</v>
      </c>
      <c r="O11" s="30">
        <v>0.11499999999999999</v>
      </c>
      <c r="P11" s="30">
        <v>0.13100000000000001</v>
      </c>
      <c r="Q11" s="30">
        <v>0.13600000000000001</v>
      </c>
      <c r="R11" s="447" t="s">
        <v>2097</v>
      </c>
      <c r="S11" s="447" t="s">
        <v>2097</v>
      </c>
      <c r="T11" s="30">
        <v>0.10800000000000001</v>
      </c>
      <c r="U11" s="447" t="s">
        <v>2097</v>
      </c>
      <c r="V11" s="30">
        <v>0.10800000000000001</v>
      </c>
      <c r="W11" s="30">
        <v>0.10999999999999999</v>
      </c>
      <c r="X11" s="447" t="s">
        <v>2097</v>
      </c>
      <c r="Y11" s="30">
        <v>8.0000000000000016E-2</v>
      </c>
      <c r="Z11" s="30">
        <v>8.6999999999999994E-2</v>
      </c>
      <c r="AA11" s="447" t="s">
        <v>2097</v>
      </c>
      <c r="AB11" s="30">
        <v>8.6999999999999994E-2</v>
      </c>
      <c r="AC11" s="70">
        <v>5.9000000000000004E-2</v>
      </c>
      <c r="AD11" s="71">
        <v>0</v>
      </c>
      <c r="AE11" s="478">
        <v>2.4E-2</v>
      </c>
      <c r="AF11" s="8"/>
      <c r="AG11" s="67" t="s">
        <v>2046</v>
      </c>
      <c r="AH11" s="91" t="s">
        <v>2079</v>
      </c>
      <c r="AI11" s="81">
        <f t="shared" si="0"/>
        <v>0.17599999999999999</v>
      </c>
      <c r="AJ11" s="466" t="s">
        <v>2097</v>
      </c>
      <c r="AK11" s="77">
        <f t="shared" si="1"/>
        <v>0.20200000000000001</v>
      </c>
      <c r="AL11" s="82">
        <f t="shared" si="2"/>
        <v>0.24299999999999999</v>
      </c>
      <c r="AM11" s="8"/>
      <c r="AN11" s="8"/>
      <c r="AO11" s="8"/>
      <c r="AP11" s="19" t="s">
        <v>1969</v>
      </c>
      <c r="AR11" s="67" t="s">
        <v>2046</v>
      </c>
      <c r="AS11" s="91" t="s">
        <v>2079</v>
      </c>
      <c r="AT11" s="87">
        <f t="shared" si="3"/>
        <v>0.72327044025157228</v>
      </c>
      <c r="AU11" s="466" t="s">
        <v>2097</v>
      </c>
      <c r="AV11" s="83">
        <f t="shared" si="5"/>
        <v>0.83333333333333337</v>
      </c>
      <c r="AW11" s="88">
        <f t="shared" si="6"/>
        <v>1</v>
      </c>
      <c r="AY11" s="96" t="s">
        <v>1962</v>
      </c>
      <c r="BA11" s="100" t="s">
        <v>2046</v>
      </c>
      <c r="BB11" s="101" t="s">
        <v>1980</v>
      </c>
    </row>
    <row r="12" spans="1:54">
      <c r="A12" s="67" t="s">
        <v>2047</v>
      </c>
      <c r="B12" s="68" t="s">
        <v>2080</v>
      </c>
      <c r="C12" s="13">
        <v>8.5999999999999993E-2</v>
      </c>
      <c r="D12" s="14">
        <v>6.3E-2</v>
      </c>
      <c r="E12" s="445">
        <v>3.5000000000000003E-2</v>
      </c>
      <c r="F12" s="12">
        <v>0</v>
      </c>
      <c r="G12" s="445">
        <v>2.1000000000000001E-2</v>
      </c>
      <c r="H12" s="447" t="s">
        <v>2097</v>
      </c>
      <c r="I12" s="446">
        <v>0</v>
      </c>
      <c r="J12" s="13">
        <v>2.8000000000000001E-2</v>
      </c>
      <c r="K12" s="12">
        <v>0</v>
      </c>
      <c r="L12" s="69">
        <v>0.159</v>
      </c>
      <c r="M12" s="447" t="s">
        <v>2097</v>
      </c>
      <c r="N12" s="30">
        <v>0.13799999999999998</v>
      </c>
      <c r="O12" s="30">
        <v>0.11499999999999999</v>
      </c>
      <c r="P12" s="30">
        <v>0.13100000000000001</v>
      </c>
      <c r="Q12" s="30">
        <v>0.13600000000000001</v>
      </c>
      <c r="R12" s="447" t="s">
        <v>2097</v>
      </c>
      <c r="S12" s="447" t="s">
        <v>2097</v>
      </c>
      <c r="T12" s="30">
        <v>0.10800000000000001</v>
      </c>
      <c r="U12" s="447" t="s">
        <v>2097</v>
      </c>
      <c r="V12" s="30">
        <v>0.10800000000000001</v>
      </c>
      <c r="W12" s="30">
        <v>0.10999999999999999</v>
      </c>
      <c r="X12" s="447" t="s">
        <v>2097</v>
      </c>
      <c r="Y12" s="30">
        <v>8.0000000000000016E-2</v>
      </c>
      <c r="Z12" s="30">
        <v>8.6999999999999994E-2</v>
      </c>
      <c r="AA12" s="447" t="s">
        <v>2097</v>
      </c>
      <c r="AB12" s="30">
        <v>8.6999999999999994E-2</v>
      </c>
      <c r="AC12" s="70">
        <v>5.9000000000000004E-2</v>
      </c>
      <c r="AD12" s="71">
        <v>0</v>
      </c>
      <c r="AE12" s="478">
        <v>2.4E-2</v>
      </c>
      <c r="AF12" s="8"/>
      <c r="AG12" s="67" t="s">
        <v>2047</v>
      </c>
      <c r="AH12" s="91" t="s">
        <v>2080</v>
      </c>
      <c r="AI12" s="81">
        <f t="shared" si="0"/>
        <v>0.17599999999999999</v>
      </c>
      <c r="AJ12" s="466" t="s">
        <v>2097</v>
      </c>
      <c r="AK12" s="77">
        <f t="shared" si="1"/>
        <v>0.20200000000000001</v>
      </c>
      <c r="AL12" s="82">
        <f t="shared" si="2"/>
        <v>0.24299999999999999</v>
      </c>
      <c r="AM12" s="8"/>
      <c r="AN12" s="8"/>
      <c r="AO12" s="8"/>
      <c r="AP12" s="19" t="s">
        <v>1970</v>
      </c>
      <c r="AR12" s="67" t="s">
        <v>2047</v>
      </c>
      <c r="AS12" s="91" t="s">
        <v>2080</v>
      </c>
      <c r="AT12" s="87">
        <f t="shared" si="3"/>
        <v>0.72327044025157228</v>
      </c>
      <c r="AU12" s="466" t="s">
        <v>2097</v>
      </c>
      <c r="AV12" s="83">
        <f t="shared" si="5"/>
        <v>0.83333333333333337</v>
      </c>
      <c r="AW12" s="88">
        <f t="shared" si="6"/>
        <v>1</v>
      </c>
      <c r="AY12" s="96" t="s">
        <v>1963</v>
      </c>
      <c r="BA12" s="100" t="s">
        <v>2047</v>
      </c>
      <c r="BB12" s="101" t="s">
        <v>1980</v>
      </c>
    </row>
    <row r="13" spans="1:54" ht="14.25" thickBot="1">
      <c r="A13" s="67" t="s">
        <v>2048</v>
      </c>
      <c r="B13" s="68" t="s">
        <v>2081</v>
      </c>
      <c r="C13" s="13">
        <v>6.4000000000000001E-2</v>
      </c>
      <c r="D13" s="14">
        <v>4.7E-2</v>
      </c>
      <c r="E13" s="445">
        <v>2.5999999999999999E-2</v>
      </c>
      <c r="F13" s="12">
        <v>0</v>
      </c>
      <c r="G13" s="445">
        <v>2.1000000000000001E-2</v>
      </c>
      <c r="H13" s="14">
        <v>1.9E-2</v>
      </c>
      <c r="I13" s="446">
        <v>0</v>
      </c>
      <c r="J13" s="13">
        <v>2.8000000000000001E-2</v>
      </c>
      <c r="K13" s="12">
        <v>0</v>
      </c>
      <c r="L13" s="69">
        <v>0.13700000000000001</v>
      </c>
      <c r="M13" s="30">
        <v>0.13500000000000001</v>
      </c>
      <c r="N13" s="30">
        <v>0.11599999999999999</v>
      </c>
      <c r="O13" s="30">
        <v>9.9000000000000005E-2</v>
      </c>
      <c r="P13" s="30">
        <v>0.10900000000000001</v>
      </c>
      <c r="Q13" s="30">
        <v>0.12</v>
      </c>
      <c r="R13" s="30">
        <v>0.10700000000000001</v>
      </c>
      <c r="S13" s="30">
        <v>0.11799999999999999</v>
      </c>
      <c r="T13" s="30">
        <v>9.1999999999999998E-2</v>
      </c>
      <c r="U13" s="30">
        <v>0.09</v>
      </c>
      <c r="V13" s="30">
        <v>9.9000000000000005E-2</v>
      </c>
      <c r="W13" s="30">
        <v>8.7999999999999995E-2</v>
      </c>
      <c r="X13" s="30">
        <v>9.7000000000000003E-2</v>
      </c>
      <c r="Y13" s="30">
        <v>7.1000000000000008E-2</v>
      </c>
      <c r="Z13" s="30">
        <v>7.1000000000000008E-2</v>
      </c>
      <c r="AA13" s="30">
        <v>6.9000000000000006E-2</v>
      </c>
      <c r="AB13" s="30">
        <v>7.8E-2</v>
      </c>
      <c r="AC13" s="70">
        <v>0.05</v>
      </c>
      <c r="AD13" s="71">
        <v>0</v>
      </c>
      <c r="AE13" s="478">
        <v>2.4E-2</v>
      </c>
      <c r="AF13" s="8"/>
      <c r="AG13" s="67" t="s">
        <v>2048</v>
      </c>
      <c r="AH13" s="91" t="s">
        <v>2081</v>
      </c>
      <c r="AI13" s="81">
        <f t="shared" si="0"/>
        <v>0.20399999999999999</v>
      </c>
      <c r="AJ13" s="77">
        <f t="shared" ref="AJ13:AJ21" si="7">ROUNDDOWN(J13/M13,3)</f>
        <v>0.20699999999999999</v>
      </c>
      <c r="AK13" s="77">
        <f t="shared" si="1"/>
        <v>0.24099999999999999</v>
      </c>
      <c r="AL13" s="82">
        <f t="shared" si="2"/>
        <v>0.28199999999999997</v>
      </c>
      <c r="AM13" s="8"/>
      <c r="AN13" s="8"/>
      <c r="AO13" s="8"/>
      <c r="AP13" s="19" t="s">
        <v>1971</v>
      </c>
      <c r="AR13" s="67" t="s">
        <v>2048</v>
      </c>
      <c r="AS13" s="91" t="s">
        <v>2081</v>
      </c>
      <c r="AT13" s="87">
        <f t="shared" si="3"/>
        <v>0.72262773722627738</v>
      </c>
      <c r="AU13" s="83">
        <f t="shared" si="4"/>
        <v>0.73333333333333328</v>
      </c>
      <c r="AV13" s="83">
        <f t="shared" si="5"/>
        <v>0.85344827586206906</v>
      </c>
      <c r="AW13" s="88">
        <f t="shared" si="6"/>
        <v>1</v>
      </c>
      <c r="AY13" s="97" t="s">
        <v>1965</v>
      </c>
      <c r="BA13" s="100" t="s">
        <v>2048</v>
      </c>
      <c r="BB13" s="101" t="s">
        <v>1980</v>
      </c>
    </row>
    <row r="14" spans="1:54" ht="14.25" thickBot="1">
      <c r="A14" s="67" t="s">
        <v>2049</v>
      </c>
      <c r="B14" s="68" t="s">
        <v>2082</v>
      </c>
      <c r="C14" s="13">
        <v>6.7000000000000004E-2</v>
      </c>
      <c r="D14" s="14">
        <v>4.9000000000000002E-2</v>
      </c>
      <c r="E14" s="445">
        <v>2.7E-2</v>
      </c>
      <c r="F14" s="12">
        <v>0</v>
      </c>
      <c r="G14" s="445">
        <v>0.04</v>
      </c>
      <c r="H14" s="14">
        <v>3.5999999999999997E-2</v>
      </c>
      <c r="I14" s="446">
        <v>0</v>
      </c>
      <c r="J14" s="13">
        <v>1.7999999999999999E-2</v>
      </c>
      <c r="K14" s="12">
        <v>0</v>
      </c>
      <c r="L14" s="69">
        <v>0.13800000000000001</v>
      </c>
      <c r="M14" s="30">
        <v>0.13400000000000001</v>
      </c>
      <c r="N14" s="30">
        <v>9.8000000000000004E-2</v>
      </c>
      <c r="O14" s="30">
        <v>0.08</v>
      </c>
      <c r="P14" s="30">
        <v>0.12000000000000001</v>
      </c>
      <c r="Q14" s="30">
        <v>0.12</v>
      </c>
      <c r="R14" s="30">
        <v>0.11600000000000001</v>
      </c>
      <c r="S14" s="30">
        <v>0.11599999999999999</v>
      </c>
      <c r="T14" s="30">
        <v>0.10199999999999999</v>
      </c>
      <c r="U14" s="30">
        <v>9.799999999999999E-2</v>
      </c>
      <c r="V14" s="30">
        <v>9.8000000000000004E-2</v>
      </c>
      <c r="W14" s="30">
        <v>0.08</v>
      </c>
      <c r="X14" s="30">
        <v>9.4E-2</v>
      </c>
      <c r="Y14" s="30">
        <v>0.08</v>
      </c>
      <c r="Z14" s="30">
        <v>6.2E-2</v>
      </c>
      <c r="AA14" s="30">
        <v>7.5999999999999998E-2</v>
      </c>
      <c r="AB14" s="30">
        <v>5.7999999999999996E-2</v>
      </c>
      <c r="AC14" s="70">
        <v>0.04</v>
      </c>
      <c r="AD14" s="71">
        <v>0</v>
      </c>
      <c r="AE14" s="478">
        <v>1.2999999999999999E-2</v>
      </c>
      <c r="AF14" s="8"/>
      <c r="AG14" s="67" t="s">
        <v>2049</v>
      </c>
      <c r="AH14" s="91" t="s">
        <v>2082</v>
      </c>
      <c r="AI14" s="81">
        <f t="shared" si="0"/>
        <v>0.13</v>
      </c>
      <c r="AJ14" s="77">
        <f t="shared" si="7"/>
        <v>0.13400000000000001</v>
      </c>
      <c r="AK14" s="77">
        <f t="shared" si="1"/>
        <v>0.183</v>
      </c>
      <c r="AL14" s="82">
        <f t="shared" si="2"/>
        <v>0.22500000000000001</v>
      </c>
      <c r="AM14" s="8"/>
      <c r="AN14" s="8"/>
      <c r="AO14" s="8"/>
      <c r="AP14" s="29" t="s">
        <v>1907</v>
      </c>
      <c r="AR14" s="67" t="s">
        <v>2049</v>
      </c>
      <c r="AS14" s="91" t="s">
        <v>2082</v>
      </c>
      <c r="AT14" s="87">
        <f t="shared" si="3"/>
        <v>0.57971014492753614</v>
      </c>
      <c r="AU14" s="83">
        <f t="shared" si="4"/>
        <v>0.59701492537313428</v>
      </c>
      <c r="AV14" s="83">
        <f t="shared" si="5"/>
        <v>0.81632653061224492</v>
      </c>
      <c r="AW14" s="88">
        <f t="shared" si="6"/>
        <v>1</v>
      </c>
      <c r="BA14" s="100" t="s">
        <v>2049</v>
      </c>
      <c r="BB14" s="101" t="s">
        <v>1980</v>
      </c>
    </row>
    <row r="15" spans="1:54">
      <c r="A15" s="67" t="s">
        <v>2050</v>
      </c>
      <c r="B15" s="68" t="s">
        <v>2083</v>
      </c>
      <c r="C15" s="13">
        <v>6.7000000000000004E-2</v>
      </c>
      <c r="D15" s="14">
        <v>4.9000000000000002E-2</v>
      </c>
      <c r="E15" s="445">
        <v>2.7E-2</v>
      </c>
      <c r="F15" s="12">
        <v>0</v>
      </c>
      <c r="G15" s="445">
        <v>0.04</v>
      </c>
      <c r="H15" s="14">
        <v>3.5999999999999997E-2</v>
      </c>
      <c r="I15" s="446">
        <v>0</v>
      </c>
      <c r="J15" s="13">
        <v>1.7999999999999999E-2</v>
      </c>
      <c r="K15" s="12">
        <v>0</v>
      </c>
      <c r="L15" s="69">
        <v>0.13800000000000001</v>
      </c>
      <c r="M15" s="30">
        <v>0.13400000000000001</v>
      </c>
      <c r="N15" s="30">
        <v>9.8000000000000004E-2</v>
      </c>
      <c r="O15" s="30">
        <v>0.08</v>
      </c>
      <c r="P15" s="30">
        <v>0.12000000000000001</v>
      </c>
      <c r="Q15" s="30">
        <v>0.12</v>
      </c>
      <c r="R15" s="30">
        <v>0.11600000000000001</v>
      </c>
      <c r="S15" s="30">
        <v>0.11599999999999999</v>
      </c>
      <c r="T15" s="30">
        <v>0.10199999999999999</v>
      </c>
      <c r="U15" s="30">
        <v>9.799999999999999E-2</v>
      </c>
      <c r="V15" s="30">
        <v>9.8000000000000004E-2</v>
      </c>
      <c r="W15" s="30">
        <v>0.08</v>
      </c>
      <c r="X15" s="30">
        <v>9.4E-2</v>
      </c>
      <c r="Y15" s="30">
        <v>0.08</v>
      </c>
      <c r="Z15" s="30">
        <v>6.2E-2</v>
      </c>
      <c r="AA15" s="30">
        <v>7.5999999999999998E-2</v>
      </c>
      <c r="AB15" s="30">
        <v>5.7999999999999996E-2</v>
      </c>
      <c r="AC15" s="70">
        <v>0.04</v>
      </c>
      <c r="AD15" s="71">
        <v>0</v>
      </c>
      <c r="AE15" s="478">
        <v>1.2999999999999999E-2</v>
      </c>
      <c r="AF15" s="8"/>
      <c r="AG15" s="67" t="s">
        <v>2050</v>
      </c>
      <c r="AH15" s="91" t="s">
        <v>2083</v>
      </c>
      <c r="AI15" s="81">
        <f t="shared" si="0"/>
        <v>0.13</v>
      </c>
      <c r="AJ15" s="77">
        <f t="shared" si="7"/>
        <v>0.13400000000000001</v>
      </c>
      <c r="AK15" s="77">
        <f t="shared" si="1"/>
        <v>0.183</v>
      </c>
      <c r="AL15" s="82">
        <f t="shared" si="2"/>
        <v>0.22500000000000001</v>
      </c>
      <c r="AM15" s="8"/>
      <c r="AN15" s="8"/>
      <c r="AO15" s="8"/>
      <c r="AR15" s="67" t="s">
        <v>2050</v>
      </c>
      <c r="AS15" s="91" t="s">
        <v>2083</v>
      </c>
      <c r="AT15" s="87">
        <f t="shared" si="3"/>
        <v>0.57971014492753614</v>
      </c>
      <c r="AU15" s="83">
        <f t="shared" si="4"/>
        <v>0.59701492537313428</v>
      </c>
      <c r="AV15" s="83">
        <f t="shared" si="5"/>
        <v>0.81632653061224492</v>
      </c>
      <c r="AW15" s="88">
        <f t="shared" si="6"/>
        <v>1</v>
      </c>
      <c r="BA15" s="100" t="s">
        <v>2050</v>
      </c>
      <c r="BB15" s="101" t="s">
        <v>1980</v>
      </c>
    </row>
    <row r="16" spans="1:54">
      <c r="A16" s="67" t="s">
        <v>2100</v>
      </c>
      <c r="B16" s="68" t="s">
        <v>2099</v>
      </c>
      <c r="C16" s="13">
        <v>6.7000000000000004E-2</v>
      </c>
      <c r="D16" s="14">
        <v>4.9000000000000002E-2</v>
      </c>
      <c r="E16" s="445">
        <v>2.7E-2</v>
      </c>
      <c r="F16" s="12">
        <v>0</v>
      </c>
      <c r="G16" s="445">
        <v>0.04</v>
      </c>
      <c r="H16" s="14">
        <v>3.5999999999999997E-2</v>
      </c>
      <c r="I16" s="446">
        <v>0</v>
      </c>
      <c r="J16" s="13">
        <v>1.7999999999999999E-2</v>
      </c>
      <c r="K16" s="12">
        <v>0</v>
      </c>
      <c r="L16" s="69">
        <v>0.13800000000000001</v>
      </c>
      <c r="M16" s="30">
        <v>0.13400000000000001</v>
      </c>
      <c r="N16" s="30">
        <v>9.8000000000000004E-2</v>
      </c>
      <c r="O16" s="30">
        <v>0.08</v>
      </c>
      <c r="P16" s="30">
        <v>0.12000000000000001</v>
      </c>
      <c r="Q16" s="30">
        <v>0.12</v>
      </c>
      <c r="R16" s="30">
        <v>0.11600000000000001</v>
      </c>
      <c r="S16" s="30">
        <v>0.11599999999999999</v>
      </c>
      <c r="T16" s="30">
        <v>0.10199999999999999</v>
      </c>
      <c r="U16" s="30">
        <v>9.799999999999999E-2</v>
      </c>
      <c r="V16" s="30">
        <v>9.8000000000000004E-2</v>
      </c>
      <c r="W16" s="30">
        <v>0.08</v>
      </c>
      <c r="X16" s="30">
        <v>9.4E-2</v>
      </c>
      <c r="Y16" s="30">
        <v>0.08</v>
      </c>
      <c r="Z16" s="30">
        <v>6.2E-2</v>
      </c>
      <c r="AA16" s="30">
        <v>7.5999999999999998E-2</v>
      </c>
      <c r="AB16" s="30">
        <v>5.7999999999999996E-2</v>
      </c>
      <c r="AC16" s="70">
        <v>0.04</v>
      </c>
      <c r="AD16" s="71">
        <v>0</v>
      </c>
      <c r="AE16" s="478">
        <v>1.2999999999999999E-2</v>
      </c>
      <c r="AF16" s="8"/>
      <c r="AG16" s="67" t="s">
        <v>2100</v>
      </c>
      <c r="AH16" s="91" t="s">
        <v>2099</v>
      </c>
      <c r="AI16" s="81">
        <f t="shared" si="0"/>
        <v>0.13</v>
      </c>
      <c r="AJ16" s="77">
        <f t="shared" si="7"/>
        <v>0.13400000000000001</v>
      </c>
      <c r="AK16" s="77">
        <f t="shared" si="1"/>
        <v>0.183</v>
      </c>
      <c r="AL16" s="82">
        <f t="shared" si="2"/>
        <v>0.22500000000000001</v>
      </c>
      <c r="AM16" s="8"/>
      <c r="AN16" s="8"/>
      <c r="AO16" s="8"/>
      <c r="AR16" s="67" t="s">
        <v>2100</v>
      </c>
      <c r="AS16" s="91" t="s">
        <v>2099</v>
      </c>
      <c r="AT16" s="87">
        <v>0.57971014492753614</v>
      </c>
      <c r="AU16" s="83">
        <v>0.59701492537313428</v>
      </c>
      <c r="AV16" s="83">
        <v>0.81632653061224492</v>
      </c>
      <c r="AW16" s="88">
        <v>1</v>
      </c>
      <c r="BA16" s="100" t="s">
        <v>2100</v>
      </c>
      <c r="BB16" s="101" t="s">
        <v>1980</v>
      </c>
    </row>
    <row r="17" spans="1:54" s="536" customFormat="1">
      <c r="A17" s="524" t="s">
        <v>2051</v>
      </c>
      <c r="B17" s="525" t="s">
        <v>2143</v>
      </c>
      <c r="C17" s="543"/>
      <c r="D17" s="527"/>
      <c r="E17" s="527"/>
      <c r="F17" s="545"/>
      <c r="G17" s="544"/>
      <c r="H17" s="527"/>
      <c r="I17" s="545"/>
      <c r="J17" s="544"/>
      <c r="K17" s="545"/>
      <c r="L17" s="542">
        <v>0.10299999999999999</v>
      </c>
      <c r="M17" s="526">
        <v>0.10099999999999999</v>
      </c>
      <c r="N17" s="526">
        <v>8.5999999999999993E-2</v>
      </c>
      <c r="O17" s="526">
        <v>6.8999999999999992E-2</v>
      </c>
      <c r="P17" s="527" t="s">
        <v>2097</v>
      </c>
      <c r="Q17" s="527" t="s">
        <v>2097</v>
      </c>
      <c r="R17" s="527" t="s">
        <v>2097</v>
      </c>
      <c r="S17" s="527" t="s">
        <v>2097</v>
      </c>
      <c r="T17" s="527" t="s">
        <v>2097</v>
      </c>
      <c r="U17" s="527" t="s">
        <v>2097</v>
      </c>
      <c r="V17" s="527" t="s">
        <v>2097</v>
      </c>
      <c r="W17" s="527" t="s">
        <v>2097</v>
      </c>
      <c r="X17" s="527" t="s">
        <v>2097</v>
      </c>
      <c r="Y17" s="527" t="s">
        <v>2097</v>
      </c>
      <c r="Z17" s="527" t="s">
        <v>2097</v>
      </c>
      <c r="AA17" s="527" t="s">
        <v>2097</v>
      </c>
      <c r="AB17" s="527" t="s">
        <v>2097</v>
      </c>
      <c r="AC17" s="528" t="s">
        <v>2097</v>
      </c>
      <c r="AD17" s="529">
        <v>0</v>
      </c>
      <c r="AE17" s="530">
        <v>8.9999999999999993E-3</v>
      </c>
      <c r="AF17" s="531"/>
      <c r="AG17" s="524" t="s">
        <v>2051</v>
      </c>
      <c r="AH17" s="532" t="s">
        <v>2143</v>
      </c>
      <c r="AI17" s="533">
        <f t="shared" si="0"/>
        <v>0</v>
      </c>
      <c r="AJ17" s="534">
        <f t="shared" si="7"/>
        <v>0</v>
      </c>
      <c r="AK17" s="534">
        <f t="shared" si="1"/>
        <v>0</v>
      </c>
      <c r="AL17" s="535">
        <f t="shared" si="2"/>
        <v>0</v>
      </c>
      <c r="AM17" s="531"/>
      <c r="AN17" s="531"/>
      <c r="AO17" s="531"/>
      <c r="AR17" s="524" t="s">
        <v>2051</v>
      </c>
      <c r="AS17" s="532" t="s">
        <v>2143</v>
      </c>
      <c r="AT17" s="537">
        <f>O17/L17</f>
        <v>0.66990291262135915</v>
      </c>
      <c r="AU17" s="538">
        <f>O17/M17</f>
        <v>0.68316831683168311</v>
      </c>
      <c r="AV17" s="538">
        <f>O17/N17</f>
        <v>0.80232558139534882</v>
      </c>
      <c r="AW17" s="539">
        <f>O17/O17</f>
        <v>1</v>
      </c>
      <c r="BA17" s="540" t="s">
        <v>2051</v>
      </c>
      <c r="BB17" s="541" t="s">
        <v>1980</v>
      </c>
    </row>
    <row r="18" spans="1:54">
      <c r="A18" s="67" t="s">
        <v>2101</v>
      </c>
      <c r="B18" s="68" t="s">
        <v>2084</v>
      </c>
      <c r="C18" s="13">
        <v>6.4000000000000001E-2</v>
      </c>
      <c r="D18" s="14">
        <v>4.7E-2</v>
      </c>
      <c r="E18" s="445">
        <v>2.5999999999999999E-2</v>
      </c>
      <c r="F18" s="12">
        <v>0</v>
      </c>
      <c r="G18" s="445">
        <v>1.7000000000000001E-2</v>
      </c>
      <c r="H18" s="14">
        <v>1.4999999999999999E-2</v>
      </c>
      <c r="I18" s="446">
        <v>0</v>
      </c>
      <c r="J18" s="13">
        <v>1.2999999999999999E-2</v>
      </c>
      <c r="K18" s="12">
        <v>0</v>
      </c>
      <c r="L18" s="69">
        <v>0.10299999999999999</v>
      </c>
      <c r="M18" s="30">
        <v>0.10099999999999999</v>
      </c>
      <c r="N18" s="30">
        <v>8.5999999999999993E-2</v>
      </c>
      <c r="O18" s="30">
        <v>6.8999999999999992E-2</v>
      </c>
      <c r="P18" s="30">
        <v>0.09</v>
      </c>
      <c r="Q18" s="30">
        <v>8.5999999999999993E-2</v>
      </c>
      <c r="R18" s="30">
        <v>8.7999999999999995E-2</v>
      </c>
      <c r="S18" s="30">
        <v>8.3999999999999991E-2</v>
      </c>
      <c r="T18" s="30">
        <v>7.2999999999999995E-2</v>
      </c>
      <c r="U18" s="30">
        <v>7.0999999999999994E-2</v>
      </c>
      <c r="V18" s="30">
        <v>6.4999999999999988E-2</v>
      </c>
      <c r="W18" s="30">
        <v>7.2999999999999995E-2</v>
      </c>
      <c r="X18" s="30">
        <v>6.2999999999999987E-2</v>
      </c>
      <c r="Y18" s="30">
        <v>5.1999999999999998E-2</v>
      </c>
      <c r="Z18" s="30">
        <v>5.6000000000000001E-2</v>
      </c>
      <c r="AA18" s="30">
        <v>4.9999999999999996E-2</v>
      </c>
      <c r="AB18" s="30">
        <v>4.8000000000000001E-2</v>
      </c>
      <c r="AC18" s="70">
        <v>3.4999999999999996E-2</v>
      </c>
      <c r="AD18" s="71">
        <v>0</v>
      </c>
      <c r="AE18" s="478">
        <v>8.9999999999999993E-3</v>
      </c>
      <c r="AF18" s="8"/>
      <c r="AG18" s="67" t="s">
        <v>2052</v>
      </c>
      <c r="AH18" s="91" t="s">
        <v>2084</v>
      </c>
      <c r="AI18" s="81">
        <f t="shared" si="0"/>
        <v>0.126</v>
      </c>
      <c r="AJ18" s="77">
        <f t="shared" si="7"/>
        <v>0.128</v>
      </c>
      <c r="AK18" s="77">
        <f t="shared" si="1"/>
        <v>0.151</v>
      </c>
      <c r="AL18" s="82">
        <f t="shared" si="2"/>
        <v>0.188</v>
      </c>
      <c r="AM18" s="8"/>
      <c r="AN18" s="8"/>
      <c r="AO18" s="8"/>
      <c r="AR18" s="67" t="s">
        <v>2052</v>
      </c>
      <c r="AS18" s="91" t="s">
        <v>2084</v>
      </c>
      <c r="AT18" s="87">
        <f>O18/L18</f>
        <v>0.66990291262135915</v>
      </c>
      <c r="AU18" s="83">
        <f>O18/M18</f>
        <v>0.68316831683168311</v>
      </c>
      <c r="AV18" s="83">
        <f>O18/N18</f>
        <v>0.80232558139534882</v>
      </c>
      <c r="AW18" s="88">
        <f>O18/O18</f>
        <v>1</v>
      </c>
      <c r="BA18" s="100" t="s">
        <v>2052</v>
      </c>
      <c r="BB18" s="101" t="s">
        <v>1980</v>
      </c>
    </row>
    <row r="19" spans="1:54">
      <c r="A19" s="67" t="s">
        <v>2102</v>
      </c>
      <c r="B19" s="68" t="s">
        <v>2104</v>
      </c>
      <c r="C19" s="13">
        <v>6.4000000000000001E-2</v>
      </c>
      <c r="D19" s="14">
        <v>4.7E-2</v>
      </c>
      <c r="E19" s="445">
        <v>2.5999999999999999E-2</v>
      </c>
      <c r="F19" s="12">
        <v>0</v>
      </c>
      <c r="G19" s="445">
        <v>1.7000000000000001E-2</v>
      </c>
      <c r="H19" s="14">
        <v>1.4999999999999999E-2</v>
      </c>
      <c r="I19" s="446">
        <v>0</v>
      </c>
      <c r="J19" s="13">
        <v>1.2999999999999999E-2</v>
      </c>
      <c r="K19" s="12">
        <v>0</v>
      </c>
      <c r="L19" s="69">
        <v>0.10299999999999999</v>
      </c>
      <c r="M19" s="30">
        <v>0.10099999999999999</v>
      </c>
      <c r="N19" s="30">
        <v>8.5999999999999993E-2</v>
      </c>
      <c r="O19" s="30">
        <v>6.8999999999999992E-2</v>
      </c>
      <c r="P19" s="30">
        <v>0.09</v>
      </c>
      <c r="Q19" s="30">
        <v>8.5999999999999993E-2</v>
      </c>
      <c r="R19" s="30">
        <v>8.7999999999999995E-2</v>
      </c>
      <c r="S19" s="30">
        <v>8.3999999999999991E-2</v>
      </c>
      <c r="T19" s="30">
        <v>7.2999999999999995E-2</v>
      </c>
      <c r="U19" s="30">
        <v>7.0999999999999994E-2</v>
      </c>
      <c r="V19" s="30">
        <v>6.4999999999999988E-2</v>
      </c>
      <c r="W19" s="30">
        <v>7.2999999999999995E-2</v>
      </c>
      <c r="X19" s="30">
        <v>6.2999999999999987E-2</v>
      </c>
      <c r="Y19" s="30">
        <v>5.1999999999999998E-2</v>
      </c>
      <c r="Z19" s="30">
        <v>5.6000000000000001E-2</v>
      </c>
      <c r="AA19" s="30">
        <v>4.9999999999999996E-2</v>
      </c>
      <c r="AB19" s="30">
        <v>4.8000000000000001E-2</v>
      </c>
      <c r="AC19" s="70">
        <v>3.4999999999999996E-2</v>
      </c>
      <c r="AD19" s="71">
        <v>0</v>
      </c>
      <c r="AE19" s="478">
        <v>8.9999999999999993E-3</v>
      </c>
      <c r="AF19" s="8"/>
      <c r="AG19" s="67" t="s">
        <v>2105</v>
      </c>
      <c r="AH19" s="91" t="s">
        <v>2103</v>
      </c>
      <c r="AI19" s="81">
        <f t="shared" si="0"/>
        <v>0.126</v>
      </c>
      <c r="AJ19" s="77">
        <f t="shared" si="7"/>
        <v>0.128</v>
      </c>
      <c r="AK19" s="77">
        <f t="shared" si="1"/>
        <v>0.151</v>
      </c>
      <c r="AL19" s="82">
        <f t="shared" si="2"/>
        <v>0.188</v>
      </c>
      <c r="AM19" s="8"/>
      <c r="AN19" s="8"/>
      <c r="AO19" s="8"/>
      <c r="AR19" s="67" t="s">
        <v>2105</v>
      </c>
      <c r="AS19" s="91" t="s">
        <v>2103</v>
      </c>
      <c r="AT19" s="87">
        <v>0.66990291262135915</v>
      </c>
      <c r="AU19" s="83">
        <v>0.68316831683168311</v>
      </c>
      <c r="AV19" s="83">
        <v>0.80232558139534882</v>
      </c>
      <c r="AW19" s="88">
        <v>1</v>
      </c>
      <c r="BA19" s="100" t="s">
        <v>2102</v>
      </c>
      <c r="BB19" s="101" t="s">
        <v>1980</v>
      </c>
    </row>
    <row r="20" spans="1:54">
      <c r="A20" s="67" t="s">
        <v>2053</v>
      </c>
      <c r="B20" s="68" t="s">
        <v>2085</v>
      </c>
      <c r="C20" s="13">
        <v>5.7000000000000002E-2</v>
      </c>
      <c r="D20" s="14">
        <v>4.1000000000000002E-2</v>
      </c>
      <c r="E20" s="445">
        <v>2.3E-2</v>
      </c>
      <c r="F20" s="12">
        <v>0</v>
      </c>
      <c r="G20" s="445">
        <v>1.7000000000000001E-2</v>
      </c>
      <c r="H20" s="14">
        <v>1.4999999999999999E-2</v>
      </c>
      <c r="I20" s="446">
        <v>0</v>
      </c>
      <c r="J20" s="13">
        <v>1.2999999999999999E-2</v>
      </c>
      <c r="K20" s="12">
        <v>0</v>
      </c>
      <c r="L20" s="69">
        <v>9.6000000000000002E-2</v>
      </c>
      <c r="M20" s="30">
        <v>9.4E-2</v>
      </c>
      <c r="N20" s="30">
        <v>7.9000000000000001E-2</v>
      </c>
      <c r="O20" s="30">
        <v>6.3E-2</v>
      </c>
      <c r="P20" s="30">
        <v>8.3000000000000004E-2</v>
      </c>
      <c r="Q20" s="30">
        <v>0.08</v>
      </c>
      <c r="R20" s="30">
        <v>8.1000000000000003E-2</v>
      </c>
      <c r="S20" s="30">
        <v>7.8E-2</v>
      </c>
      <c r="T20" s="30">
        <v>6.7000000000000004E-2</v>
      </c>
      <c r="U20" s="30">
        <v>6.5000000000000002E-2</v>
      </c>
      <c r="V20" s="30">
        <v>6.2E-2</v>
      </c>
      <c r="W20" s="30">
        <v>6.6000000000000003E-2</v>
      </c>
      <c r="X20" s="30">
        <v>0.06</v>
      </c>
      <c r="Y20" s="30">
        <v>4.9000000000000002E-2</v>
      </c>
      <c r="Z20" s="30">
        <v>0.05</v>
      </c>
      <c r="AA20" s="30">
        <v>4.7E-2</v>
      </c>
      <c r="AB20" s="30">
        <v>4.4999999999999998E-2</v>
      </c>
      <c r="AC20" s="70">
        <v>3.2000000000000001E-2</v>
      </c>
      <c r="AD20" s="71">
        <v>0</v>
      </c>
      <c r="AE20" s="478">
        <v>8.9999999999999993E-3</v>
      </c>
      <c r="AF20" s="8"/>
      <c r="AG20" s="67" t="s">
        <v>2053</v>
      </c>
      <c r="AH20" s="91" t="s">
        <v>2085</v>
      </c>
      <c r="AI20" s="81">
        <f t="shared" si="0"/>
        <v>0.13500000000000001</v>
      </c>
      <c r="AJ20" s="77">
        <f t="shared" si="7"/>
        <v>0.13800000000000001</v>
      </c>
      <c r="AK20" s="77">
        <f t="shared" si="1"/>
        <v>0.16400000000000001</v>
      </c>
      <c r="AL20" s="82">
        <f t="shared" si="2"/>
        <v>0.20599999999999999</v>
      </c>
      <c r="AM20" s="8"/>
      <c r="AN20" s="8"/>
      <c r="AO20" s="8"/>
      <c r="AR20" s="67" t="s">
        <v>2053</v>
      </c>
      <c r="AS20" s="91" t="s">
        <v>2085</v>
      </c>
      <c r="AT20" s="87">
        <f t="shared" ref="AT20:AT39" si="8">O20/L20</f>
        <v>0.65625</v>
      </c>
      <c r="AU20" s="83">
        <f>O20/M20</f>
        <v>0.67021276595744683</v>
      </c>
      <c r="AV20" s="83">
        <f t="shared" ref="AV20:AV39" si="9">O20/N20</f>
        <v>0.79746835443037978</v>
      </c>
      <c r="AW20" s="88">
        <f t="shared" ref="AW20:AW39" si="10">O20/O20</f>
        <v>1</v>
      </c>
      <c r="BA20" s="100" t="s">
        <v>2053</v>
      </c>
      <c r="BB20" s="101" t="s">
        <v>1980</v>
      </c>
    </row>
    <row r="21" spans="1:54">
      <c r="A21" s="67" t="s">
        <v>2054</v>
      </c>
      <c r="B21" s="68" t="s">
        <v>2086</v>
      </c>
      <c r="C21" s="13">
        <v>5.3999999999999999E-2</v>
      </c>
      <c r="D21" s="14">
        <v>0.04</v>
      </c>
      <c r="E21" s="445">
        <v>2.1999999999999999E-2</v>
      </c>
      <c r="F21" s="12">
        <v>0</v>
      </c>
      <c r="G21" s="445">
        <v>1.7000000000000001E-2</v>
      </c>
      <c r="H21" s="14">
        <v>1.4999999999999999E-2</v>
      </c>
      <c r="I21" s="446">
        <v>0</v>
      </c>
      <c r="J21" s="13">
        <v>1.2999999999999999E-2</v>
      </c>
      <c r="K21" s="12">
        <v>0</v>
      </c>
      <c r="L21" s="69">
        <v>9.2999999999999999E-2</v>
      </c>
      <c r="M21" s="30">
        <v>9.0999999999999998E-2</v>
      </c>
      <c r="N21" s="30">
        <v>7.5999999999999998E-2</v>
      </c>
      <c r="O21" s="30">
        <v>6.2E-2</v>
      </c>
      <c r="P21" s="30">
        <v>0.08</v>
      </c>
      <c r="Q21" s="30">
        <v>7.9000000000000001E-2</v>
      </c>
      <c r="R21" s="30">
        <v>7.8E-2</v>
      </c>
      <c r="S21" s="30">
        <v>7.6999999999999999E-2</v>
      </c>
      <c r="T21" s="30">
        <v>6.6000000000000003E-2</v>
      </c>
      <c r="U21" s="30">
        <v>6.4000000000000001E-2</v>
      </c>
      <c r="V21" s="30">
        <v>6.0999999999999999E-2</v>
      </c>
      <c r="W21" s="30">
        <v>6.3E-2</v>
      </c>
      <c r="X21" s="30">
        <v>5.8999999999999997E-2</v>
      </c>
      <c r="Y21" s="30">
        <v>4.8000000000000001E-2</v>
      </c>
      <c r="Z21" s="30">
        <v>4.9000000000000002E-2</v>
      </c>
      <c r="AA21" s="30">
        <v>4.5999999999999999E-2</v>
      </c>
      <c r="AB21" s="30">
        <v>4.3999999999999997E-2</v>
      </c>
      <c r="AC21" s="70">
        <v>3.1E-2</v>
      </c>
      <c r="AD21" s="71">
        <v>0</v>
      </c>
      <c r="AE21" s="478">
        <v>8.9999999999999993E-3</v>
      </c>
      <c r="AF21" s="8"/>
      <c r="AG21" s="67" t="s">
        <v>2054</v>
      </c>
      <c r="AH21" s="91" t="s">
        <v>2086</v>
      </c>
      <c r="AI21" s="81">
        <f t="shared" si="0"/>
        <v>0.13900000000000001</v>
      </c>
      <c r="AJ21" s="77">
        <f t="shared" si="7"/>
        <v>0.14199999999999999</v>
      </c>
      <c r="AK21" s="77">
        <f t="shared" si="1"/>
        <v>0.17100000000000001</v>
      </c>
      <c r="AL21" s="82">
        <f t="shared" si="2"/>
        <v>0.20899999999999999</v>
      </c>
      <c r="AM21" s="8"/>
      <c r="AN21" s="8"/>
      <c r="AO21" s="8"/>
      <c r="AR21" s="67" t="s">
        <v>2054</v>
      </c>
      <c r="AS21" s="91" t="s">
        <v>2086</v>
      </c>
      <c r="AT21" s="87">
        <f t="shared" si="8"/>
        <v>0.66666666666666663</v>
      </c>
      <c r="AU21" s="83">
        <f>O21/M21</f>
        <v>0.68131868131868134</v>
      </c>
      <c r="AV21" s="83">
        <f t="shared" si="9"/>
        <v>0.81578947368421051</v>
      </c>
      <c r="AW21" s="88">
        <f t="shared" si="10"/>
        <v>1</v>
      </c>
      <c r="BA21" s="100" t="s">
        <v>2054</v>
      </c>
      <c r="BB21" s="101" t="s">
        <v>1980</v>
      </c>
    </row>
    <row r="22" spans="1:54">
      <c r="A22" s="67" t="s">
        <v>2055</v>
      </c>
      <c r="B22" s="68" t="s">
        <v>2087</v>
      </c>
      <c r="C22" s="13">
        <v>6.4000000000000001E-2</v>
      </c>
      <c r="D22" s="14">
        <v>4.7E-2</v>
      </c>
      <c r="E22" s="445">
        <v>2.5999999999999999E-2</v>
      </c>
      <c r="F22" s="12">
        <v>0</v>
      </c>
      <c r="G22" s="445">
        <v>1.7000000000000001E-2</v>
      </c>
      <c r="H22" s="447" t="s">
        <v>2097</v>
      </c>
      <c r="I22" s="446">
        <v>0</v>
      </c>
      <c r="J22" s="13">
        <v>1.2999999999999999E-2</v>
      </c>
      <c r="K22" s="12">
        <v>0</v>
      </c>
      <c r="L22" s="69">
        <v>0.10299999999999999</v>
      </c>
      <c r="M22" s="447" t="s">
        <v>2097</v>
      </c>
      <c r="N22" s="30">
        <v>8.5999999999999993E-2</v>
      </c>
      <c r="O22" s="30">
        <v>6.8999999999999992E-2</v>
      </c>
      <c r="P22" s="30">
        <v>0.09</v>
      </c>
      <c r="Q22" s="30">
        <v>8.5999999999999993E-2</v>
      </c>
      <c r="R22" s="447" t="s">
        <v>2097</v>
      </c>
      <c r="S22" s="447" t="s">
        <v>2097</v>
      </c>
      <c r="T22" s="30">
        <v>7.2999999999999995E-2</v>
      </c>
      <c r="U22" s="447" t="s">
        <v>2097</v>
      </c>
      <c r="V22" s="30">
        <v>6.4999999999999988E-2</v>
      </c>
      <c r="W22" s="30">
        <v>7.2999999999999995E-2</v>
      </c>
      <c r="X22" s="447" t="s">
        <v>2097</v>
      </c>
      <c r="Y22" s="30">
        <v>5.1999999999999998E-2</v>
      </c>
      <c r="Z22" s="30">
        <v>5.6000000000000001E-2</v>
      </c>
      <c r="AA22" s="447" t="s">
        <v>2097</v>
      </c>
      <c r="AB22" s="30">
        <v>4.8000000000000001E-2</v>
      </c>
      <c r="AC22" s="70">
        <v>3.4999999999999996E-2</v>
      </c>
      <c r="AD22" s="71">
        <v>0</v>
      </c>
      <c r="AE22" s="478">
        <v>8.9999999999999993E-3</v>
      </c>
      <c r="AF22" s="8"/>
      <c r="AG22" s="67" t="s">
        <v>2055</v>
      </c>
      <c r="AH22" s="91" t="s">
        <v>2087</v>
      </c>
      <c r="AI22" s="81">
        <f t="shared" si="0"/>
        <v>0.126</v>
      </c>
      <c r="AJ22" s="466" t="s">
        <v>2097</v>
      </c>
      <c r="AK22" s="77">
        <f t="shared" si="1"/>
        <v>0.151</v>
      </c>
      <c r="AL22" s="82">
        <f t="shared" si="2"/>
        <v>0.188</v>
      </c>
      <c r="AM22" s="8"/>
      <c r="AN22" s="8"/>
      <c r="AO22" s="8"/>
      <c r="AR22" s="67" t="s">
        <v>2055</v>
      </c>
      <c r="AS22" s="91" t="s">
        <v>2087</v>
      </c>
      <c r="AT22" s="87">
        <f t="shared" si="8"/>
        <v>0.66990291262135915</v>
      </c>
      <c r="AU22" s="466" t="s">
        <v>2097</v>
      </c>
      <c r="AV22" s="83">
        <f t="shared" si="9"/>
        <v>0.80232558139534882</v>
      </c>
      <c r="AW22" s="88">
        <f t="shared" si="10"/>
        <v>1</v>
      </c>
      <c r="BA22" s="100" t="s">
        <v>2055</v>
      </c>
      <c r="BB22" s="101" t="s">
        <v>1980</v>
      </c>
    </row>
    <row r="23" spans="1:54">
      <c r="A23" s="67" t="s">
        <v>2056</v>
      </c>
      <c r="B23" s="68" t="s">
        <v>2088</v>
      </c>
      <c r="C23" s="13">
        <v>6.4000000000000001E-2</v>
      </c>
      <c r="D23" s="14">
        <v>4.7E-2</v>
      </c>
      <c r="E23" s="445">
        <v>2.5999999999999999E-2</v>
      </c>
      <c r="F23" s="12">
        <v>0</v>
      </c>
      <c r="G23" s="445">
        <v>1.7000000000000001E-2</v>
      </c>
      <c r="H23" s="14">
        <v>1.4999999999999999E-2</v>
      </c>
      <c r="I23" s="446">
        <v>0</v>
      </c>
      <c r="J23" s="13">
        <v>1.2999999999999999E-2</v>
      </c>
      <c r="K23" s="12">
        <v>0</v>
      </c>
      <c r="L23" s="69">
        <v>0.10299999999999999</v>
      </c>
      <c r="M23" s="30">
        <v>0.10099999999999999</v>
      </c>
      <c r="N23" s="30">
        <v>8.5999999999999993E-2</v>
      </c>
      <c r="O23" s="30">
        <v>6.8999999999999992E-2</v>
      </c>
      <c r="P23" s="30">
        <v>0.09</v>
      </c>
      <c r="Q23" s="30">
        <v>8.5999999999999993E-2</v>
      </c>
      <c r="R23" s="30">
        <v>8.7999999999999995E-2</v>
      </c>
      <c r="S23" s="30">
        <v>8.3999999999999991E-2</v>
      </c>
      <c r="T23" s="30">
        <v>7.2999999999999995E-2</v>
      </c>
      <c r="U23" s="30">
        <v>7.0999999999999994E-2</v>
      </c>
      <c r="V23" s="30">
        <v>6.4999999999999988E-2</v>
      </c>
      <c r="W23" s="30">
        <v>7.2999999999999995E-2</v>
      </c>
      <c r="X23" s="30">
        <v>6.2999999999999987E-2</v>
      </c>
      <c r="Y23" s="30">
        <v>5.1999999999999998E-2</v>
      </c>
      <c r="Z23" s="30">
        <v>5.6000000000000001E-2</v>
      </c>
      <c r="AA23" s="30">
        <v>4.9999999999999996E-2</v>
      </c>
      <c r="AB23" s="30">
        <v>4.8000000000000001E-2</v>
      </c>
      <c r="AC23" s="70">
        <v>3.4999999999999996E-2</v>
      </c>
      <c r="AD23" s="71">
        <v>0</v>
      </c>
      <c r="AE23" s="478">
        <v>8.9999999999999993E-3</v>
      </c>
      <c r="AF23" s="8"/>
      <c r="AG23" s="67" t="s">
        <v>2056</v>
      </c>
      <c r="AH23" s="91" t="s">
        <v>2088</v>
      </c>
      <c r="AI23" s="81">
        <f t="shared" si="0"/>
        <v>0.126</v>
      </c>
      <c r="AJ23" s="77">
        <f t="shared" ref="AJ23:AJ29" si="11">ROUNDDOWN(J23/M23,3)</f>
        <v>0.128</v>
      </c>
      <c r="AK23" s="77">
        <f t="shared" si="1"/>
        <v>0.151</v>
      </c>
      <c r="AL23" s="82">
        <f t="shared" si="2"/>
        <v>0.188</v>
      </c>
      <c r="AM23" s="8"/>
      <c r="AN23" s="8"/>
      <c r="AO23" s="8"/>
      <c r="AR23" s="67" t="s">
        <v>2056</v>
      </c>
      <c r="AS23" s="91" t="s">
        <v>2088</v>
      </c>
      <c r="AT23" s="87">
        <f t="shared" si="8"/>
        <v>0.66990291262135915</v>
      </c>
      <c r="AU23" s="83">
        <f t="shared" ref="AU23:AU29" si="12">O23/M23</f>
        <v>0.68316831683168311</v>
      </c>
      <c r="AV23" s="83">
        <f t="shared" si="9"/>
        <v>0.80232558139534882</v>
      </c>
      <c r="AW23" s="88">
        <f t="shared" si="10"/>
        <v>1</v>
      </c>
      <c r="BA23" s="100" t="s">
        <v>2056</v>
      </c>
      <c r="BB23" s="101" t="s">
        <v>1980</v>
      </c>
    </row>
    <row r="24" spans="1:54">
      <c r="A24" s="67" t="s">
        <v>2057</v>
      </c>
      <c r="B24" s="68" t="s">
        <v>2089</v>
      </c>
      <c r="C24" s="13">
        <v>8.5999999999999993E-2</v>
      </c>
      <c r="D24" s="14">
        <v>6.3E-2</v>
      </c>
      <c r="E24" s="445">
        <v>3.5000000000000003E-2</v>
      </c>
      <c r="F24" s="12">
        <v>0</v>
      </c>
      <c r="G24" s="445">
        <v>1.9E-2</v>
      </c>
      <c r="H24" s="14">
        <v>1.6E-2</v>
      </c>
      <c r="I24" s="446">
        <v>0</v>
      </c>
      <c r="J24" s="13">
        <v>2.5999999999999999E-2</v>
      </c>
      <c r="K24" s="12">
        <v>0</v>
      </c>
      <c r="L24" s="69">
        <v>0.14700000000000002</v>
      </c>
      <c r="M24" s="30">
        <v>0.14400000000000002</v>
      </c>
      <c r="N24" s="30">
        <v>0.128</v>
      </c>
      <c r="O24" s="30">
        <v>0.105</v>
      </c>
      <c r="P24" s="30">
        <v>0.121</v>
      </c>
      <c r="Q24" s="30">
        <v>0.124</v>
      </c>
      <c r="R24" s="30">
        <v>0.11799999999999999</v>
      </c>
      <c r="S24" s="30">
        <v>0.121</v>
      </c>
      <c r="T24" s="30">
        <v>9.8000000000000004E-2</v>
      </c>
      <c r="U24" s="30">
        <v>9.5000000000000001E-2</v>
      </c>
      <c r="V24" s="30">
        <v>9.6000000000000002E-2</v>
      </c>
      <c r="W24" s="30">
        <v>0.10199999999999999</v>
      </c>
      <c r="X24" s="30">
        <v>9.2999999999999999E-2</v>
      </c>
      <c r="Y24" s="30">
        <v>7.0000000000000007E-2</v>
      </c>
      <c r="Z24" s="30">
        <v>7.9000000000000001E-2</v>
      </c>
      <c r="AA24" s="30">
        <v>6.7000000000000004E-2</v>
      </c>
      <c r="AB24" s="30">
        <v>7.6999999999999999E-2</v>
      </c>
      <c r="AC24" s="70">
        <v>5.1000000000000004E-2</v>
      </c>
      <c r="AD24" s="71">
        <v>0</v>
      </c>
      <c r="AE24" s="478">
        <v>1.6E-2</v>
      </c>
      <c r="AF24" s="8"/>
      <c r="AG24" s="67" t="s">
        <v>2057</v>
      </c>
      <c r="AH24" s="91" t="s">
        <v>2089</v>
      </c>
      <c r="AI24" s="81">
        <f t="shared" si="0"/>
        <v>0.17599999999999999</v>
      </c>
      <c r="AJ24" s="77">
        <f t="shared" si="11"/>
        <v>0.18</v>
      </c>
      <c r="AK24" s="77">
        <f t="shared" si="1"/>
        <v>0.20300000000000001</v>
      </c>
      <c r="AL24" s="82">
        <f t="shared" si="2"/>
        <v>0.247</v>
      </c>
      <c r="AM24" s="8"/>
      <c r="AN24" s="8"/>
      <c r="AO24" s="8"/>
      <c r="AR24" s="67" t="s">
        <v>2057</v>
      </c>
      <c r="AS24" s="91" t="s">
        <v>2089</v>
      </c>
      <c r="AT24" s="87">
        <f t="shared" si="8"/>
        <v>0.71428571428571419</v>
      </c>
      <c r="AU24" s="83">
        <f t="shared" si="12"/>
        <v>0.72916666666666652</v>
      </c>
      <c r="AV24" s="83">
        <f t="shared" si="9"/>
        <v>0.8203125</v>
      </c>
      <c r="AW24" s="88">
        <f t="shared" si="10"/>
        <v>1</v>
      </c>
      <c r="BA24" s="100" t="s">
        <v>2057</v>
      </c>
      <c r="BB24" s="101" t="s">
        <v>1980</v>
      </c>
    </row>
    <row r="25" spans="1:54">
      <c r="A25" s="67" t="s">
        <v>2058</v>
      </c>
      <c r="B25" s="68" t="s">
        <v>2089</v>
      </c>
      <c r="C25" s="13">
        <v>8.5999999999999993E-2</v>
      </c>
      <c r="D25" s="14">
        <v>6.3E-2</v>
      </c>
      <c r="E25" s="445">
        <v>3.5000000000000003E-2</v>
      </c>
      <c r="F25" s="12">
        <v>0</v>
      </c>
      <c r="G25" s="445">
        <v>1.9E-2</v>
      </c>
      <c r="H25" s="14">
        <v>1.6E-2</v>
      </c>
      <c r="I25" s="446">
        <v>0</v>
      </c>
      <c r="J25" s="13">
        <v>2.5999999999999999E-2</v>
      </c>
      <c r="K25" s="12">
        <v>0</v>
      </c>
      <c r="L25" s="69">
        <v>0.14700000000000002</v>
      </c>
      <c r="M25" s="30">
        <v>0.14400000000000002</v>
      </c>
      <c r="N25" s="30">
        <v>0.128</v>
      </c>
      <c r="O25" s="30">
        <v>0.105</v>
      </c>
      <c r="P25" s="30">
        <v>0.121</v>
      </c>
      <c r="Q25" s="30">
        <v>0.124</v>
      </c>
      <c r="R25" s="30">
        <v>0.11799999999999999</v>
      </c>
      <c r="S25" s="30">
        <v>0.121</v>
      </c>
      <c r="T25" s="30">
        <v>9.8000000000000004E-2</v>
      </c>
      <c r="U25" s="30">
        <v>9.5000000000000001E-2</v>
      </c>
      <c r="V25" s="30">
        <v>9.6000000000000002E-2</v>
      </c>
      <c r="W25" s="30">
        <v>0.10199999999999999</v>
      </c>
      <c r="X25" s="30">
        <v>9.2999999999999999E-2</v>
      </c>
      <c r="Y25" s="30">
        <v>7.0000000000000007E-2</v>
      </c>
      <c r="Z25" s="30">
        <v>7.9000000000000001E-2</v>
      </c>
      <c r="AA25" s="30">
        <v>6.7000000000000004E-2</v>
      </c>
      <c r="AB25" s="30">
        <v>7.6999999999999999E-2</v>
      </c>
      <c r="AC25" s="70">
        <v>5.1000000000000004E-2</v>
      </c>
      <c r="AD25" s="71">
        <v>0</v>
      </c>
      <c r="AE25" s="72">
        <v>1.6E-2</v>
      </c>
      <c r="AF25" s="8"/>
      <c r="AG25" s="67" t="s">
        <v>2058</v>
      </c>
      <c r="AH25" s="91" t="s">
        <v>2089</v>
      </c>
      <c r="AI25" s="81">
        <f t="shared" si="0"/>
        <v>0.17599999999999999</v>
      </c>
      <c r="AJ25" s="77">
        <f t="shared" si="11"/>
        <v>0.18</v>
      </c>
      <c r="AK25" s="77">
        <f t="shared" si="1"/>
        <v>0.20300000000000001</v>
      </c>
      <c r="AL25" s="82">
        <f t="shared" si="2"/>
        <v>0.247</v>
      </c>
      <c r="AM25" s="8"/>
      <c r="AN25" s="8"/>
      <c r="AO25" s="8"/>
      <c r="AR25" s="67" t="s">
        <v>2058</v>
      </c>
      <c r="AS25" s="91" t="s">
        <v>2089</v>
      </c>
      <c r="AT25" s="87">
        <f t="shared" si="8"/>
        <v>0.71428571428571419</v>
      </c>
      <c r="AU25" s="83">
        <f t="shared" si="12"/>
        <v>0.72916666666666652</v>
      </c>
      <c r="AV25" s="83">
        <f t="shared" si="9"/>
        <v>0.8203125</v>
      </c>
      <c r="AW25" s="88">
        <f t="shared" si="10"/>
        <v>1</v>
      </c>
      <c r="BA25" s="100" t="s">
        <v>2058</v>
      </c>
      <c r="BB25" s="101" t="s">
        <v>1980</v>
      </c>
    </row>
    <row r="26" spans="1:54">
      <c r="A26" s="67" t="s">
        <v>2059</v>
      </c>
      <c r="B26" s="68" t="s">
        <v>2089</v>
      </c>
      <c r="C26" s="13">
        <v>0.15</v>
      </c>
      <c r="D26" s="14">
        <v>0.11</v>
      </c>
      <c r="E26" s="445">
        <v>6.0999999999999999E-2</v>
      </c>
      <c r="F26" s="12">
        <v>0</v>
      </c>
      <c r="G26" s="445">
        <v>1.9E-2</v>
      </c>
      <c r="H26" s="14">
        <v>1.6E-2</v>
      </c>
      <c r="I26" s="446">
        <v>0</v>
      </c>
      <c r="J26" s="13">
        <v>2.5999999999999999E-2</v>
      </c>
      <c r="K26" s="12">
        <v>0</v>
      </c>
      <c r="L26" s="69">
        <v>0.21099999999999997</v>
      </c>
      <c r="M26" s="30">
        <v>0.20799999999999996</v>
      </c>
      <c r="N26" s="30">
        <v>0.192</v>
      </c>
      <c r="O26" s="30">
        <v>0.15200000000000002</v>
      </c>
      <c r="P26" s="30">
        <v>0.185</v>
      </c>
      <c r="Q26" s="30">
        <v>0.17099999999999999</v>
      </c>
      <c r="R26" s="30">
        <v>0.182</v>
      </c>
      <c r="S26" s="30">
        <v>0.16799999999999998</v>
      </c>
      <c r="T26" s="30">
        <v>0.14500000000000002</v>
      </c>
      <c r="U26" s="30">
        <v>0.14200000000000002</v>
      </c>
      <c r="V26" s="30">
        <v>0.122</v>
      </c>
      <c r="W26" s="30">
        <v>0.16599999999999998</v>
      </c>
      <c r="X26" s="30">
        <v>0.11899999999999999</v>
      </c>
      <c r="Y26" s="30">
        <v>9.6000000000000002E-2</v>
      </c>
      <c r="Z26" s="30">
        <v>0.126</v>
      </c>
      <c r="AA26" s="30">
        <v>9.2999999999999999E-2</v>
      </c>
      <c r="AB26" s="30">
        <v>0.10299999999999999</v>
      </c>
      <c r="AC26" s="70">
        <v>7.6999999999999999E-2</v>
      </c>
      <c r="AD26" s="71">
        <v>0</v>
      </c>
      <c r="AE26" s="72">
        <v>1.6E-2</v>
      </c>
      <c r="AF26" s="8"/>
      <c r="AG26" s="67" t="s">
        <v>2059</v>
      </c>
      <c r="AH26" s="91" t="s">
        <v>2089</v>
      </c>
      <c r="AI26" s="81">
        <f t="shared" si="0"/>
        <v>0.123</v>
      </c>
      <c r="AJ26" s="77">
        <f t="shared" si="11"/>
        <v>0.125</v>
      </c>
      <c r="AK26" s="77">
        <f t="shared" si="1"/>
        <v>0.13500000000000001</v>
      </c>
      <c r="AL26" s="82">
        <f t="shared" si="2"/>
        <v>0.17100000000000001</v>
      </c>
      <c r="AM26" s="8"/>
      <c r="AN26" s="8"/>
      <c r="AO26" s="8"/>
      <c r="AR26" s="67" t="s">
        <v>2059</v>
      </c>
      <c r="AS26" s="91" t="s">
        <v>2089</v>
      </c>
      <c r="AT26" s="87">
        <f t="shared" si="8"/>
        <v>0.7203791469194315</v>
      </c>
      <c r="AU26" s="83">
        <f t="shared" si="12"/>
        <v>0.73076923076923106</v>
      </c>
      <c r="AV26" s="83">
        <f t="shared" si="9"/>
        <v>0.79166666666666674</v>
      </c>
      <c r="AW26" s="88">
        <f t="shared" si="10"/>
        <v>1</v>
      </c>
      <c r="BA26" s="100" t="s">
        <v>2059</v>
      </c>
      <c r="BB26" s="101" t="s">
        <v>1980</v>
      </c>
    </row>
    <row r="27" spans="1:54">
      <c r="A27" s="67" t="s">
        <v>2060</v>
      </c>
      <c r="B27" s="68" t="s">
        <v>2090</v>
      </c>
      <c r="C27" s="13">
        <v>8.1000000000000003E-2</v>
      </c>
      <c r="D27" s="14">
        <v>5.8999999999999997E-2</v>
      </c>
      <c r="E27" s="14">
        <v>3.3000000000000002E-2</v>
      </c>
      <c r="F27" s="12">
        <v>0</v>
      </c>
      <c r="G27" s="445">
        <v>1.2999999999999999E-2</v>
      </c>
      <c r="H27" s="14">
        <v>0.01</v>
      </c>
      <c r="I27" s="446">
        <v>0</v>
      </c>
      <c r="J27" s="13">
        <v>0.02</v>
      </c>
      <c r="K27" s="12">
        <v>0</v>
      </c>
      <c r="L27" s="69">
        <v>0.13100000000000001</v>
      </c>
      <c r="M27" s="30">
        <v>0.128</v>
      </c>
      <c r="N27" s="30">
        <v>0.11800000000000001</v>
      </c>
      <c r="O27" s="30">
        <v>9.6000000000000002E-2</v>
      </c>
      <c r="P27" s="30">
        <v>0.111</v>
      </c>
      <c r="Q27" s="30">
        <v>0.109</v>
      </c>
      <c r="R27" s="30">
        <v>0.108</v>
      </c>
      <c r="S27" s="30">
        <v>0.106</v>
      </c>
      <c r="T27" s="30">
        <v>8.8999999999999996E-2</v>
      </c>
      <c r="U27" s="30">
        <v>8.5999999999999993E-2</v>
      </c>
      <c r="V27" s="30">
        <v>8.3000000000000004E-2</v>
      </c>
      <c r="W27" s="30">
        <v>9.8000000000000004E-2</v>
      </c>
      <c r="X27" s="30">
        <v>0.08</v>
      </c>
      <c r="Y27" s="30">
        <v>6.3E-2</v>
      </c>
      <c r="Z27" s="30">
        <v>7.5999999999999998E-2</v>
      </c>
      <c r="AA27" s="30">
        <v>6.0000000000000005E-2</v>
      </c>
      <c r="AB27" s="30">
        <v>7.0000000000000007E-2</v>
      </c>
      <c r="AC27" s="70">
        <v>0.05</v>
      </c>
      <c r="AD27" s="71">
        <v>0</v>
      </c>
      <c r="AE27" s="72">
        <v>1.7000000000000001E-2</v>
      </c>
      <c r="AF27" s="8"/>
      <c r="AG27" s="67" t="s">
        <v>2060</v>
      </c>
      <c r="AH27" s="91" t="s">
        <v>2090</v>
      </c>
      <c r="AI27" s="81">
        <f t="shared" si="0"/>
        <v>0.152</v>
      </c>
      <c r="AJ27" s="77">
        <f t="shared" si="11"/>
        <v>0.156</v>
      </c>
      <c r="AK27" s="77">
        <f t="shared" si="1"/>
        <v>0.16900000000000001</v>
      </c>
      <c r="AL27" s="82">
        <f t="shared" si="2"/>
        <v>0.20799999999999999</v>
      </c>
      <c r="AM27" s="8"/>
      <c r="AN27" s="8"/>
      <c r="AO27" s="8"/>
      <c r="AR27" s="67" t="s">
        <v>2060</v>
      </c>
      <c r="AS27" s="91" t="s">
        <v>2090</v>
      </c>
      <c r="AT27" s="87">
        <f t="shared" si="8"/>
        <v>0.73282442748091603</v>
      </c>
      <c r="AU27" s="83">
        <f t="shared" si="12"/>
        <v>0.75</v>
      </c>
      <c r="AV27" s="83">
        <f t="shared" si="9"/>
        <v>0.81355932203389825</v>
      </c>
      <c r="AW27" s="88">
        <f t="shared" si="10"/>
        <v>1</v>
      </c>
      <c r="BA27" s="100" t="s">
        <v>2060</v>
      </c>
      <c r="BB27" s="101" t="s">
        <v>1980</v>
      </c>
    </row>
    <row r="28" spans="1:54">
      <c r="A28" s="67" t="s">
        <v>2061</v>
      </c>
      <c r="B28" s="68" t="s">
        <v>2091</v>
      </c>
      <c r="C28" s="13">
        <v>0.126</v>
      </c>
      <c r="D28" s="14">
        <v>9.1999999999999998E-2</v>
      </c>
      <c r="E28" s="14">
        <v>5.0999999999999997E-2</v>
      </c>
      <c r="F28" s="12">
        <v>0</v>
      </c>
      <c r="G28" s="445">
        <v>1.2999999999999999E-2</v>
      </c>
      <c r="H28" s="14">
        <v>0.01</v>
      </c>
      <c r="I28" s="446">
        <v>0</v>
      </c>
      <c r="J28" s="13">
        <v>0.02</v>
      </c>
      <c r="K28" s="12">
        <v>0</v>
      </c>
      <c r="L28" s="69">
        <v>0.17599999999999999</v>
      </c>
      <c r="M28" s="30">
        <v>0.17299999999999999</v>
      </c>
      <c r="N28" s="30">
        <v>0.16299999999999998</v>
      </c>
      <c r="O28" s="30">
        <v>0.129</v>
      </c>
      <c r="P28" s="30">
        <v>0.15600000000000003</v>
      </c>
      <c r="Q28" s="30">
        <v>0.14200000000000002</v>
      </c>
      <c r="R28" s="30">
        <v>0.15300000000000002</v>
      </c>
      <c r="S28" s="30">
        <v>0.13900000000000001</v>
      </c>
      <c r="T28" s="30">
        <v>0.122</v>
      </c>
      <c r="U28" s="30">
        <v>0.11899999999999999</v>
      </c>
      <c r="V28" s="30">
        <v>0.10100000000000001</v>
      </c>
      <c r="W28" s="30">
        <v>0.14300000000000002</v>
      </c>
      <c r="X28" s="30">
        <v>9.8000000000000004E-2</v>
      </c>
      <c r="Y28" s="30">
        <v>8.1000000000000003E-2</v>
      </c>
      <c r="Z28" s="30">
        <v>0.109</v>
      </c>
      <c r="AA28" s="30">
        <v>7.8E-2</v>
      </c>
      <c r="AB28" s="30">
        <v>8.7999999999999995E-2</v>
      </c>
      <c r="AC28" s="70">
        <v>6.8000000000000005E-2</v>
      </c>
      <c r="AD28" s="71">
        <v>0</v>
      </c>
      <c r="AE28" s="72">
        <v>1.7000000000000001E-2</v>
      </c>
      <c r="AF28" s="8"/>
      <c r="AG28" s="67" t="s">
        <v>2061</v>
      </c>
      <c r="AH28" s="91" t="s">
        <v>2091</v>
      </c>
      <c r="AI28" s="81">
        <f t="shared" si="0"/>
        <v>0.113</v>
      </c>
      <c r="AJ28" s="77">
        <f t="shared" si="11"/>
        <v>0.115</v>
      </c>
      <c r="AK28" s="77">
        <f t="shared" si="1"/>
        <v>0.122</v>
      </c>
      <c r="AL28" s="82">
        <f t="shared" si="2"/>
        <v>0.155</v>
      </c>
      <c r="AM28" s="8"/>
      <c r="AN28" s="8"/>
      <c r="AO28" s="8"/>
      <c r="AR28" s="67" t="s">
        <v>2061</v>
      </c>
      <c r="AS28" s="91" t="s">
        <v>2091</v>
      </c>
      <c r="AT28" s="87">
        <f t="shared" si="8"/>
        <v>0.73295454545454553</v>
      </c>
      <c r="AU28" s="83">
        <f t="shared" si="12"/>
        <v>0.74566473988439319</v>
      </c>
      <c r="AV28" s="83">
        <f t="shared" si="9"/>
        <v>0.79141104294478537</v>
      </c>
      <c r="AW28" s="88">
        <f t="shared" si="10"/>
        <v>1</v>
      </c>
      <c r="BA28" s="100" t="s">
        <v>2061</v>
      </c>
      <c r="BB28" s="101" t="s">
        <v>1980</v>
      </c>
    </row>
    <row r="29" spans="1:54">
      <c r="A29" s="67" t="s">
        <v>2062</v>
      </c>
      <c r="B29" s="68" t="s">
        <v>2092</v>
      </c>
      <c r="C29" s="13">
        <v>8.4000000000000005E-2</v>
      </c>
      <c r="D29" s="14">
        <v>6.0999999999999999E-2</v>
      </c>
      <c r="E29" s="14">
        <v>3.4000000000000002E-2</v>
      </c>
      <c r="F29" s="12">
        <v>0</v>
      </c>
      <c r="G29" s="445">
        <v>1.2999999999999999E-2</v>
      </c>
      <c r="H29" s="14">
        <v>0.01</v>
      </c>
      <c r="I29" s="446">
        <v>0</v>
      </c>
      <c r="J29" s="13">
        <v>0.02</v>
      </c>
      <c r="K29" s="12">
        <v>0</v>
      </c>
      <c r="L29" s="69">
        <v>0.13400000000000001</v>
      </c>
      <c r="M29" s="30">
        <v>0.13100000000000001</v>
      </c>
      <c r="N29" s="30">
        <v>0.12100000000000001</v>
      </c>
      <c r="O29" s="30">
        <v>9.8000000000000004E-2</v>
      </c>
      <c r="P29" s="30">
        <v>0.114</v>
      </c>
      <c r="Q29" s="30">
        <v>0.111</v>
      </c>
      <c r="R29" s="30">
        <v>0.111</v>
      </c>
      <c r="S29" s="30">
        <v>0.108</v>
      </c>
      <c r="T29" s="30">
        <v>9.0999999999999998E-2</v>
      </c>
      <c r="U29" s="30">
        <v>8.7999999999999995E-2</v>
      </c>
      <c r="V29" s="30">
        <v>8.4000000000000005E-2</v>
      </c>
      <c r="W29" s="30">
        <v>0.10100000000000001</v>
      </c>
      <c r="X29" s="30">
        <v>8.1000000000000003E-2</v>
      </c>
      <c r="Y29" s="30">
        <v>6.4000000000000001E-2</v>
      </c>
      <c r="Z29" s="30">
        <v>7.8E-2</v>
      </c>
      <c r="AA29" s="30">
        <v>6.1000000000000006E-2</v>
      </c>
      <c r="AB29" s="30">
        <v>7.1000000000000008E-2</v>
      </c>
      <c r="AC29" s="70">
        <v>5.1000000000000004E-2</v>
      </c>
      <c r="AD29" s="71">
        <v>0</v>
      </c>
      <c r="AE29" s="72">
        <v>1.7000000000000001E-2</v>
      </c>
      <c r="AF29" s="8"/>
      <c r="AG29" s="67" t="s">
        <v>2062</v>
      </c>
      <c r="AH29" s="91" t="s">
        <v>2092</v>
      </c>
      <c r="AI29" s="81">
        <f t="shared" si="0"/>
        <v>0.14899999999999999</v>
      </c>
      <c r="AJ29" s="77">
        <f t="shared" si="11"/>
        <v>0.152</v>
      </c>
      <c r="AK29" s="77">
        <f t="shared" si="1"/>
        <v>0.16500000000000001</v>
      </c>
      <c r="AL29" s="82">
        <f t="shared" si="2"/>
        <v>0.20399999999999999</v>
      </c>
      <c r="AM29" s="8"/>
      <c r="AN29" s="8"/>
      <c r="AO29" s="8"/>
      <c r="AQ29" s="8"/>
      <c r="AR29" s="67" t="s">
        <v>2062</v>
      </c>
      <c r="AS29" s="91" t="s">
        <v>2092</v>
      </c>
      <c r="AT29" s="87">
        <f t="shared" si="8"/>
        <v>0.73134328358208955</v>
      </c>
      <c r="AU29" s="83">
        <f t="shared" si="12"/>
        <v>0.74809160305343514</v>
      </c>
      <c r="AV29" s="83">
        <f t="shared" si="9"/>
        <v>0.80991735537190079</v>
      </c>
      <c r="AW29" s="88">
        <f t="shared" si="10"/>
        <v>1</v>
      </c>
      <c r="BA29" s="100" t="s">
        <v>2062</v>
      </c>
      <c r="BB29" s="101" t="s">
        <v>1980</v>
      </c>
    </row>
    <row r="30" spans="1:54">
      <c r="A30" s="67" t="s">
        <v>2063</v>
      </c>
      <c r="B30" s="68" t="s">
        <v>2093</v>
      </c>
      <c r="C30" s="13">
        <v>8.1000000000000003E-2</v>
      </c>
      <c r="D30" s="14">
        <v>5.8999999999999997E-2</v>
      </c>
      <c r="E30" s="14">
        <v>3.3000000000000002E-2</v>
      </c>
      <c r="F30" s="12">
        <v>0</v>
      </c>
      <c r="G30" s="448">
        <v>1.0999999999999999E-2</v>
      </c>
      <c r="H30" s="447" t="s">
        <v>2097</v>
      </c>
      <c r="I30" s="446">
        <v>0</v>
      </c>
      <c r="J30" s="87">
        <v>0.02</v>
      </c>
      <c r="K30" s="12">
        <v>0</v>
      </c>
      <c r="L30" s="467">
        <v>0.129</v>
      </c>
      <c r="M30" s="447" t="s">
        <v>2097</v>
      </c>
      <c r="N30" s="468">
        <v>0.11800000000000001</v>
      </c>
      <c r="O30" s="468">
        <v>9.6000000000000002E-2</v>
      </c>
      <c r="P30" s="468">
        <v>0.109</v>
      </c>
      <c r="Q30" s="468">
        <v>0.107</v>
      </c>
      <c r="R30" s="447" t="s">
        <v>2097</v>
      </c>
      <c r="S30" s="447" t="s">
        <v>2097</v>
      </c>
      <c r="T30" s="468">
        <v>8.6999999999999994E-2</v>
      </c>
      <c r="U30" s="447" t="s">
        <v>2097</v>
      </c>
      <c r="V30" s="468">
        <v>8.1000000000000003E-2</v>
      </c>
      <c r="W30" s="468">
        <v>9.8000000000000004E-2</v>
      </c>
      <c r="X30" s="447" t="s">
        <v>2097</v>
      </c>
      <c r="Y30" s="468">
        <v>6.0999999999999999E-2</v>
      </c>
      <c r="Z30" s="468">
        <v>7.5999999999999998E-2</v>
      </c>
      <c r="AA30" s="447" t="s">
        <v>2097</v>
      </c>
      <c r="AB30" s="468">
        <v>7.0000000000000007E-2</v>
      </c>
      <c r="AC30" s="469">
        <v>0.05</v>
      </c>
      <c r="AD30" s="71">
        <v>0</v>
      </c>
      <c r="AE30" s="72">
        <v>1.7000000000000001E-2</v>
      </c>
      <c r="AF30" s="8"/>
      <c r="AG30" s="67" t="s">
        <v>2063</v>
      </c>
      <c r="AH30" s="91" t="s">
        <v>2093</v>
      </c>
      <c r="AI30" s="81">
        <f t="shared" si="0"/>
        <v>0.155</v>
      </c>
      <c r="AJ30" s="466" t="s">
        <v>2097</v>
      </c>
      <c r="AK30" s="77">
        <f t="shared" si="1"/>
        <v>0.16900000000000001</v>
      </c>
      <c r="AL30" s="82">
        <f t="shared" si="2"/>
        <v>0.20799999999999999</v>
      </c>
      <c r="AM30" s="8"/>
      <c r="AN30" s="8"/>
      <c r="AO30" s="8"/>
      <c r="AQ30" s="8"/>
      <c r="AR30" s="67" t="s">
        <v>2063</v>
      </c>
      <c r="AS30" s="91" t="s">
        <v>2093</v>
      </c>
      <c r="AT30" s="87">
        <f t="shared" si="8"/>
        <v>0.7441860465116279</v>
      </c>
      <c r="AU30" s="466" t="s">
        <v>2097</v>
      </c>
      <c r="AV30" s="83">
        <f t="shared" si="9"/>
        <v>0.81355932203389825</v>
      </c>
      <c r="AW30" s="88">
        <f t="shared" si="10"/>
        <v>1</v>
      </c>
      <c r="BA30" s="100" t="s">
        <v>2063</v>
      </c>
      <c r="BB30" s="101" t="s">
        <v>1980</v>
      </c>
    </row>
    <row r="31" spans="1:54">
      <c r="A31" s="67" t="s">
        <v>2064</v>
      </c>
      <c r="B31" s="68" t="s">
        <v>2094</v>
      </c>
      <c r="C31" s="87">
        <v>8.1000000000000003E-2</v>
      </c>
      <c r="D31" s="83">
        <v>5.8999999999999997E-2</v>
      </c>
      <c r="E31" s="83">
        <v>3.3000000000000002E-2</v>
      </c>
      <c r="F31" s="12">
        <v>0</v>
      </c>
      <c r="G31" s="448">
        <v>1.0999999999999999E-2</v>
      </c>
      <c r="H31" s="447" t="s">
        <v>2097</v>
      </c>
      <c r="I31" s="446">
        <v>0</v>
      </c>
      <c r="J31" s="87">
        <v>0.02</v>
      </c>
      <c r="K31" s="12">
        <v>0</v>
      </c>
      <c r="L31" s="467">
        <v>0.129</v>
      </c>
      <c r="M31" s="447" t="s">
        <v>2097</v>
      </c>
      <c r="N31" s="468">
        <v>0.11800000000000001</v>
      </c>
      <c r="O31" s="468">
        <v>9.6000000000000002E-2</v>
      </c>
      <c r="P31" s="468">
        <v>0.109</v>
      </c>
      <c r="Q31" s="468">
        <v>0.107</v>
      </c>
      <c r="R31" s="447" t="s">
        <v>2097</v>
      </c>
      <c r="S31" s="447" t="s">
        <v>2097</v>
      </c>
      <c r="T31" s="468">
        <v>8.6999999999999994E-2</v>
      </c>
      <c r="U31" s="447" t="s">
        <v>2097</v>
      </c>
      <c r="V31" s="468">
        <v>8.1000000000000003E-2</v>
      </c>
      <c r="W31" s="468">
        <v>9.8000000000000004E-2</v>
      </c>
      <c r="X31" s="447" t="s">
        <v>2097</v>
      </c>
      <c r="Y31" s="468">
        <v>6.0999999999999999E-2</v>
      </c>
      <c r="Z31" s="468">
        <v>7.5999999999999998E-2</v>
      </c>
      <c r="AA31" s="447" t="s">
        <v>2097</v>
      </c>
      <c r="AB31" s="468">
        <v>7.0000000000000007E-2</v>
      </c>
      <c r="AC31" s="469">
        <v>0.05</v>
      </c>
      <c r="AD31" s="71">
        <v>0</v>
      </c>
      <c r="AE31" s="72">
        <v>1.7000000000000001E-2</v>
      </c>
      <c r="AF31" s="8"/>
      <c r="AG31" s="67" t="s">
        <v>2064</v>
      </c>
      <c r="AH31" s="91" t="s">
        <v>2094</v>
      </c>
      <c r="AI31" s="81">
        <f t="shared" si="0"/>
        <v>0.155</v>
      </c>
      <c r="AJ31" s="466" t="s">
        <v>2097</v>
      </c>
      <c r="AK31" s="77">
        <f t="shared" si="1"/>
        <v>0.16900000000000001</v>
      </c>
      <c r="AL31" s="82">
        <f t="shared" si="2"/>
        <v>0.20799999999999999</v>
      </c>
      <c r="AM31" s="8"/>
      <c r="AN31" s="8"/>
      <c r="AO31" s="8"/>
      <c r="AQ31" s="8"/>
      <c r="AR31" s="67" t="s">
        <v>2064</v>
      </c>
      <c r="AS31" s="91" t="s">
        <v>2094</v>
      </c>
      <c r="AT31" s="87">
        <f t="shared" si="8"/>
        <v>0.7441860465116279</v>
      </c>
      <c r="AU31" s="466" t="s">
        <v>2097</v>
      </c>
      <c r="AV31" s="83">
        <f t="shared" si="9"/>
        <v>0.81355932203389825</v>
      </c>
      <c r="AW31" s="88">
        <f t="shared" si="10"/>
        <v>1</v>
      </c>
      <c r="BA31" s="100" t="s">
        <v>2064</v>
      </c>
      <c r="BB31" s="101" t="s">
        <v>1980</v>
      </c>
    </row>
    <row r="32" spans="1:54">
      <c r="A32" s="67" t="s">
        <v>2065</v>
      </c>
      <c r="B32" s="68" t="s">
        <v>2095</v>
      </c>
      <c r="C32" s="87">
        <v>9.9000000000000005E-2</v>
      </c>
      <c r="D32" s="83">
        <v>7.1999999999999995E-2</v>
      </c>
      <c r="E32" s="83">
        <v>0.04</v>
      </c>
      <c r="F32" s="12">
        <v>0</v>
      </c>
      <c r="G32" s="448">
        <v>4.2999999999999997E-2</v>
      </c>
      <c r="H32" s="83">
        <v>3.9E-2</v>
      </c>
      <c r="I32" s="446">
        <v>0</v>
      </c>
      <c r="J32" s="87">
        <v>3.7999999999999999E-2</v>
      </c>
      <c r="K32" s="12">
        <v>0</v>
      </c>
      <c r="L32" s="467">
        <v>0.21100000000000002</v>
      </c>
      <c r="M32" s="468">
        <v>0.20700000000000002</v>
      </c>
      <c r="N32" s="468">
        <v>0.16800000000000001</v>
      </c>
      <c r="O32" s="468">
        <v>0.14099999999999999</v>
      </c>
      <c r="P32" s="468">
        <v>0.17300000000000001</v>
      </c>
      <c r="Q32" s="468">
        <v>0.184</v>
      </c>
      <c r="R32" s="468">
        <v>0.16900000000000001</v>
      </c>
      <c r="S32" s="468">
        <v>0.18</v>
      </c>
      <c r="T32" s="468">
        <v>0.14599999999999999</v>
      </c>
      <c r="U32" s="468">
        <v>0.14199999999999999</v>
      </c>
      <c r="V32" s="468">
        <v>0.152</v>
      </c>
      <c r="W32" s="468">
        <v>0.13</v>
      </c>
      <c r="X32" s="468">
        <v>0.14799999999999999</v>
      </c>
      <c r="Y32" s="468">
        <v>0.11399999999999999</v>
      </c>
      <c r="Z32" s="468">
        <v>0.10299999999999999</v>
      </c>
      <c r="AA32" s="468">
        <v>0.11</v>
      </c>
      <c r="AB32" s="468">
        <v>0.109</v>
      </c>
      <c r="AC32" s="469">
        <v>7.1000000000000008E-2</v>
      </c>
      <c r="AD32" s="71">
        <v>0</v>
      </c>
      <c r="AE32" s="72">
        <v>3.1E-2</v>
      </c>
      <c r="AF32" s="8"/>
      <c r="AG32" s="67" t="s">
        <v>2065</v>
      </c>
      <c r="AH32" s="91" t="s">
        <v>2095</v>
      </c>
      <c r="AI32" s="81">
        <f t="shared" si="0"/>
        <v>0.18</v>
      </c>
      <c r="AJ32" s="77">
        <f>ROUNDDOWN(J32/M32,3)</f>
        <v>0.183</v>
      </c>
      <c r="AK32" s="77">
        <f t="shared" si="1"/>
        <v>0.22600000000000001</v>
      </c>
      <c r="AL32" s="82">
        <f t="shared" si="2"/>
        <v>0.26900000000000002</v>
      </c>
      <c r="AM32" s="8"/>
      <c r="AN32" s="8"/>
      <c r="AO32" s="8"/>
      <c r="AQ32" s="8"/>
      <c r="AR32" s="67" t="s">
        <v>2065</v>
      </c>
      <c r="AS32" s="91" t="s">
        <v>2095</v>
      </c>
      <c r="AT32" s="87">
        <f t="shared" si="8"/>
        <v>0.66824644549763024</v>
      </c>
      <c r="AU32" s="83">
        <f>O32/M32</f>
        <v>0.68115942028985499</v>
      </c>
      <c r="AV32" s="83">
        <f t="shared" si="9"/>
        <v>0.83928571428571419</v>
      </c>
      <c r="AW32" s="88">
        <f t="shared" si="10"/>
        <v>1</v>
      </c>
      <c r="BA32" s="100" t="s">
        <v>2065</v>
      </c>
      <c r="BB32" s="101" t="s">
        <v>1980</v>
      </c>
    </row>
    <row r="33" spans="1:54" ht="14.25" thickBot="1">
      <c r="A33" s="515" t="s">
        <v>2066</v>
      </c>
      <c r="B33" s="516" t="s">
        <v>2096</v>
      </c>
      <c r="C33" s="459">
        <v>7.9000000000000001E-2</v>
      </c>
      <c r="D33" s="450">
        <v>5.8000000000000003E-2</v>
      </c>
      <c r="E33" s="450">
        <v>3.2000000000000001E-2</v>
      </c>
      <c r="F33" s="460">
        <v>0</v>
      </c>
      <c r="G33" s="449">
        <v>4.2999999999999997E-2</v>
      </c>
      <c r="H33" s="450">
        <v>3.9E-2</v>
      </c>
      <c r="I33" s="451">
        <v>0</v>
      </c>
      <c r="J33" s="459">
        <v>3.7999999999999999E-2</v>
      </c>
      <c r="K33" s="460">
        <v>0</v>
      </c>
      <c r="L33" s="470">
        <v>0.191</v>
      </c>
      <c r="M33" s="471">
        <v>0.187</v>
      </c>
      <c r="N33" s="471">
        <v>0.14799999999999999</v>
      </c>
      <c r="O33" s="471">
        <v>0.127</v>
      </c>
      <c r="P33" s="471">
        <v>0.153</v>
      </c>
      <c r="Q33" s="471">
        <v>0.17</v>
      </c>
      <c r="R33" s="471">
        <v>0.14899999999999999</v>
      </c>
      <c r="S33" s="471">
        <v>0.16600000000000001</v>
      </c>
      <c r="T33" s="471">
        <v>0.13200000000000001</v>
      </c>
      <c r="U33" s="471">
        <v>0.128</v>
      </c>
      <c r="V33" s="471">
        <v>0.14399999999999999</v>
      </c>
      <c r="W33" s="471">
        <v>0.11</v>
      </c>
      <c r="X33" s="471">
        <v>0.14000000000000001</v>
      </c>
      <c r="Y33" s="471">
        <v>0.106</v>
      </c>
      <c r="Z33" s="471">
        <v>8.8999999999999996E-2</v>
      </c>
      <c r="AA33" s="471">
        <v>0.10200000000000001</v>
      </c>
      <c r="AB33" s="471">
        <v>0.10100000000000001</v>
      </c>
      <c r="AC33" s="472">
        <v>6.3E-2</v>
      </c>
      <c r="AD33" s="483">
        <v>0</v>
      </c>
      <c r="AE33" s="479">
        <v>3.1E-2</v>
      </c>
      <c r="AF33" s="8"/>
      <c r="AG33" s="67" t="s">
        <v>2066</v>
      </c>
      <c r="AH33" s="91" t="s">
        <v>2096</v>
      </c>
      <c r="AI33" s="81">
        <f t="shared" si="0"/>
        <v>0.19800000000000001</v>
      </c>
      <c r="AJ33" s="77">
        <f>ROUNDDOWN(J33/M33,3)</f>
        <v>0.20300000000000001</v>
      </c>
      <c r="AK33" s="77">
        <f t="shared" si="1"/>
        <v>0.25600000000000001</v>
      </c>
      <c r="AL33" s="82">
        <f t="shared" si="2"/>
        <v>0.29899999999999999</v>
      </c>
      <c r="AM33" s="8"/>
      <c r="AN33" s="8"/>
      <c r="AO33" s="8"/>
      <c r="AQ33" s="8"/>
      <c r="AR33" s="67" t="s">
        <v>2066</v>
      </c>
      <c r="AS33" s="91" t="s">
        <v>2096</v>
      </c>
      <c r="AT33" s="87">
        <f t="shared" si="8"/>
        <v>0.66492146596858637</v>
      </c>
      <c r="AU33" s="83">
        <f>O33/M33</f>
        <v>0.67914438502673802</v>
      </c>
      <c r="AV33" s="83">
        <f t="shared" si="9"/>
        <v>0.85810810810810811</v>
      </c>
      <c r="AW33" s="88">
        <f t="shared" si="10"/>
        <v>1</v>
      </c>
      <c r="BA33" s="102" t="s">
        <v>2066</v>
      </c>
      <c r="BB33" s="101" t="s">
        <v>1980</v>
      </c>
    </row>
    <row r="34" spans="1:54" ht="14.25" thickTop="1">
      <c r="A34" s="514" t="s">
        <v>2067</v>
      </c>
      <c r="B34" s="65" t="s">
        <v>2078</v>
      </c>
      <c r="C34" s="461">
        <v>6.1000000000000006E-2</v>
      </c>
      <c r="D34" s="462">
        <v>4.4000000000000004E-2</v>
      </c>
      <c r="E34" s="462">
        <v>2.5000000000000001E-2</v>
      </c>
      <c r="F34" s="11">
        <v>0</v>
      </c>
      <c r="G34" s="452">
        <v>1.7000000000000001E-2</v>
      </c>
      <c r="H34" s="453" t="s">
        <v>2097</v>
      </c>
      <c r="I34" s="454">
        <v>0</v>
      </c>
      <c r="J34" s="461">
        <v>1.0999999999999999E-2</v>
      </c>
      <c r="K34" s="11">
        <v>0</v>
      </c>
      <c r="L34" s="473">
        <v>0.10100000000000001</v>
      </c>
      <c r="M34" s="453" t="s">
        <v>2097</v>
      </c>
      <c r="N34" s="474">
        <v>8.4000000000000005E-2</v>
      </c>
      <c r="O34" s="474">
        <v>6.7000000000000004E-2</v>
      </c>
      <c r="P34" s="474">
        <v>9.0000000000000011E-2</v>
      </c>
      <c r="Q34" s="474">
        <v>8.4000000000000005E-2</v>
      </c>
      <c r="R34" s="453" t="s">
        <v>2097</v>
      </c>
      <c r="S34" s="453" t="s">
        <v>2097</v>
      </c>
      <c r="T34" s="474">
        <v>7.3000000000000009E-2</v>
      </c>
      <c r="U34" s="453" t="s">
        <v>2097</v>
      </c>
      <c r="V34" s="474">
        <v>6.5000000000000002E-2</v>
      </c>
      <c r="W34" s="474">
        <v>7.3000000000000009E-2</v>
      </c>
      <c r="X34" s="453" t="s">
        <v>2097</v>
      </c>
      <c r="Y34" s="474">
        <v>5.4000000000000006E-2</v>
      </c>
      <c r="Z34" s="474">
        <v>5.6000000000000008E-2</v>
      </c>
      <c r="AA34" s="453" t="s">
        <v>2097</v>
      </c>
      <c r="AB34" s="474">
        <v>4.8000000000000001E-2</v>
      </c>
      <c r="AC34" s="475">
        <v>3.7000000000000005E-2</v>
      </c>
      <c r="AD34" s="71">
        <v>0</v>
      </c>
      <c r="AE34" s="480">
        <v>1.2E-2</v>
      </c>
      <c r="AF34" s="8"/>
      <c r="AG34" s="67" t="s">
        <v>2067</v>
      </c>
      <c r="AH34" s="91" t="s">
        <v>2078</v>
      </c>
      <c r="AI34" s="81">
        <f t="shared" si="0"/>
        <v>0.108</v>
      </c>
      <c r="AJ34" s="466" t="s">
        <v>2097</v>
      </c>
      <c r="AK34" s="77">
        <f t="shared" si="1"/>
        <v>0.13</v>
      </c>
      <c r="AL34" s="82">
        <f t="shared" si="2"/>
        <v>0.16400000000000001</v>
      </c>
      <c r="AM34" s="8"/>
      <c r="AN34" s="8"/>
      <c r="AO34" s="8"/>
      <c r="AQ34" s="8"/>
      <c r="AR34" s="67" t="s">
        <v>2067</v>
      </c>
      <c r="AS34" s="91" t="s">
        <v>2078</v>
      </c>
      <c r="AT34" s="87">
        <f t="shared" si="8"/>
        <v>0.6633663366336634</v>
      </c>
      <c r="AU34" s="466" t="s">
        <v>2097</v>
      </c>
      <c r="AV34" s="83">
        <f t="shared" si="9"/>
        <v>0.79761904761904767</v>
      </c>
      <c r="AW34" s="88">
        <f t="shared" si="10"/>
        <v>1</v>
      </c>
      <c r="BA34" s="100" t="s">
        <v>2067</v>
      </c>
      <c r="BB34" s="101" t="s">
        <v>1980</v>
      </c>
    </row>
    <row r="35" spans="1:54">
      <c r="A35" s="67" t="s">
        <v>2068</v>
      </c>
      <c r="B35" s="68" t="s">
        <v>2082</v>
      </c>
      <c r="C35" s="87">
        <v>6.8000000000000005E-2</v>
      </c>
      <c r="D35" s="83">
        <v>0.05</v>
      </c>
      <c r="E35" s="83">
        <v>2.8000000000000001E-2</v>
      </c>
      <c r="F35" s="12">
        <v>0</v>
      </c>
      <c r="G35" s="448">
        <v>2.5999999999999999E-2</v>
      </c>
      <c r="H35" s="447" t="s">
        <v>2097</v>
      </c>
      <c r="I35" s="446">
        <v>0</v>
      </c>
      <c r="J35" s="87">
        <v>1.7999999999999999E-2</v>
      </c>
      <c r="K35" s="12">
        <v>0</v>
      </c>
      <c r="L35" s="467">
        <v>0.125</v>
      </c>
      <c r="M35" s="447" t="s">
        <v>2097</v>
      </c>
      <c r="N35" s="468">
        <v>9.9000000000000005E-2</v>
      </c>
      <c r="O35" s="468">
        <v>8.1000000000000003E-2</v>
      </c>
      <c r="P35" s="468">
        <v>0.107</v>
      </c>
      <c r="Q35" s="468">
        <v>0.107</v>
      </c>
      <c r="R35" s="447" t="s">
        <v>2097</v>
      </c>
      <c r="S35" s="447" t="s">
        <v>2097</v>
      </c>
      <c r="T35" s="468">
        <v>8.8999999999999996E-2</v>
      </c>
      <c r="U35" s="447" t="s">
        <v>2097</v>
      </c>
      <c r="V35" s="468">
        <v>8.4999999999999992E-2</v>
      </c>
      <c r="W35" s="468">
        <v>8.1000000000000003E-2</v>
      </c>
      <c r="X35" s="447" t="s">
        <v>2097</v>
      </c>
      <c r="Y35" s="468">
        <v>6.7000000000000004E-2</v>
      </c>
      <c r="Z35" s="468">
        <v>6.3E-2</v>
      </c>
      <c r="AA35" s="447" t="s">
        <v>2097</v>
      </c>
      <c r="AB35" s="468">
        <v>5.8999999999999997E-2</v>
      </c>
      <c r="AC35" s="469">
        <v>4.1000000000000002E-2</v>
      </c>
      <c r="AD35" s="71">
        <v>0</v>
      </c>
      <c r="AE35" s="481">
        <v>1.2999999999999999E-2</v>
      </c>
      <c r="AF35" s="8"/>
      <c r="AG35" s="67" t="s">
        <v>2068</v>
      </c>
      <c r="AH35" s="91" t="s">
        <v>2082</v>
      </c>
      <c r="AI35" s="81">
        <f t="shared" si="0"/>
        <v>0.14399999999999999</v>
      </c>
      <c r="AJ35" s="466" t="s">
        <v>2097</v>
      </c>
      <c r="AK35" s="77">
        <f t="shared" si="1"/>
        <v>0.18099999999999999</v>
      </c>
      <c r="AL35" s="82">
        <f t="shared" si="2"/>
        <v>0.222</v>
      </c>
      <c r="AM35" s="8"/>
      <c r="AN35" s="8"/>
      <c r="AO35" s="8"/>
      <c r="AQ35" s="8"/>
      <c r="AR35" s="67" t="s">
        <v>2068</v>
      </c>
      <c r="AS35" s="91" t="s">
        <v>2082</v>
      </c>
      <c r="AT35" s="87">
        <f t="shared" si="8"/>
        <v>0.64800000000000002</v>
      </c>
      <c r="AU35" s="466" t="s">
        <v>2097</v>
      </c>
      <c r="AV35" s="83">
        <f t="shared" si="9"/>
        <v>0.81818181818181812</v>
      </c>
      <c r="AW35" s="88">
        <f t="shared" si="10"/>
        <v>1</v>
      </c>
      <c r="BA35" s="100" t="s">
        <v>2068</v>
      </c>
      <c r="BB35" s="101" t="s">
        <v>1980</v>
      </c>
    </row>
    <row r="36" spans="1:54">
      <c r="A36" s="67" t="s">
        <v>2069</v>
      </c>
      <c r="B36" s="68" t="s">
        <v>2083</v>
      </c>
      <c r="C36" s="87">
        <v>6.8000000000000005E-2</v>
      </c>
      <c r="D36" s="83">
        <v>0.05</v>
      </c>
      <c r="E36" s="83">
        <v>2.8000000000000001E-2</v>
      </c>
      <c r="F36" s="12">
        <v>0</v>
      </c>
      <c r="G36" s="448">
        <v>2.5999999999999999E-2</v>
      </c>
      <c r="H36" s="447" t="s">
        <v>2097</v>
      </c>
      <c r="I36" s="446">
        <v>0</v>
      </c>
      <c r="J36" s="87">
        <v>1.7999999999999999E-2</v>
      </c>
      <c r="K36" s="12">
        <v>0</v>
      </c>
      <c r="L36" s="467">
        <v>0.125</v>
      </c>
      <c r="M36" s="447" t="s">
        <v>2097</v>
      </c>
      <c r="N36" s="468">
        <v>9.9000000000000005E-2</v>
      </c>
      <c r="O36" s="468">
        <v>8.1000000000000003E-2</v>
      </c>
      <c r="P36" s="468">
        <v>0.107</v>
      </c>
      <c r="Q36" s="468">
        <v>0.107</v>
      </c>
      <c r="R36" s="447" t="s">
        <v>2097</v>
      </c>
      <c r="S36" s="447" t="s">
        <v>2097</v>
      </c>
      <c r="T36" s="468">
        <v>8.8999999999999996E-2</v>
      </c>
      <c r="U36" s="447" t="s">
        <v>2097</v>
      </c>
      <c r="V36" s="468">
        <v>8.4999999999999992E-2</v>
      </c>
      <c r="W36" s="468">
        <v>8.1000000000000003E-2</v>
      </c>
      <c r="X36" s="447" t="s">
        <v>2097</v>
      </c>
      <c r="Y36" s="468">
        <v>6.7000000000000004E-2</v>
      </c>
      <c r="Z36" s="468">
        <v>6.3E-2</v>
      </c>
      <c r="AA36" s="447" t="s">
        <v>2097</v>
      </c>
      <c r="AB36" s="468">
        <v>5.8999999999999997E-2</v>
      </c>
      <c r="AC36" s="469">
        <v>4.1000000000000002E-2</v>
      </c>
      <c r="AD36" s="71">
        <v>0</v>
      </c>
      <c r="AE36" s="481">
        <v>1.2999999999999999E-2</v>
      </c>
      <c r="AF36" s="8"/>
      <c r="AG36" s="67" t="s">
        <v>2069</v>
      </c>
      <c r="AH36" s="91" t="s">
        <v>2083</v>
      </c>
      <c r="AI36" s="81">
        <f t="shared" si="0"/>
        <v>0.14399999999999999</v>
      </c>
      <c r="AJ36" s="466" t="s">
        <v>2097</v>
      </c>
      <c r="AK36" s="77">
        <f t="shared" si="1"/>
        <v>0.18099999999999999</v>
      </c>
      <c r="AL36" s="82">
        <f t="shared" si="2"/>
        <v>0.222</v>
      </c>
      <c r="AM36" s="8"/>
      <c r="AN36" s="8"/>
      <c r="AO36" s="8"/>
      <c r="AQ36" s="8"/>
      <c r="AR36" s="67" t="s">
        <v>2069</v>
      </c>
      <c r="AS36" s="91" t="s">
        <v>2083</v>
      </c>
      <c r="AT36" s="87">
        <f t="shared" si="8"/>
        <v>0.64800000000000002</v>
      </c>
      <c r="AU36" s="466" t="s">
        <v>2097</v>
      </c>
      <c r="AV36" s="83">
        <f t="shared" si="9"/>
        <v>0.81818181818181812</v>
      </c>
      <c r="AW36" s="88">
        <f t="shared" si="10"/>
        <v>1</v>
      </c>
      <c r="BA36" s="100" t="s">
        <v>2069</v>
      </c>
      <c r="BB36" s="101" t="s">
        <v>1980</v>
      </c>
    </row>
    <row r="37" spans="1:54">
      <c r="A37" s="67" t="s">
        <v>2070</v>
      </c>
      <c r="B37" s="68" t="s">
        <v>2084</v>
      </c>
      <c r="C37" s="87">
        <v>6.7000000000000004E-2</v>
      </c>
      <c r="D37" s="83">
        <v>4.9000000000000002E-2</v>
      </c>
      <c r="E37" s="83">
        <v>2.7E-2</v>
      </c>
      <c r="F37" s="12">
        <v>0</v>
      </c>
      <c r="G37" s="448">
        <v>1.7999999999999999E-2</v>
      </c>
      <c r="H37" s="447" t="s">
        <v>2097</v>
      </c>
      <c r="I37" s="446">
        <v>0</v>
      </c>
      <c r="J37" s="87">
        <v>1.2999999999999999E-2</v>
      </c>
      <c r="K37" s="12">
        <v>0</v>
      </c>
      <c r="L37" s="467">
        <v>0.107</v>
      </c>
      <c r="M37" s="447" t="s">
        <v>2097</v>
      </c>
      <c r="N37" s="468">
        <v>8.8999999999999996E-2</v>
      </c>
      <c r="O37" s="468">
        <v>7.0999999999999994E-2</v>
      </c>
      <c r="P37" s="468">
        <v>9.4E-2</v>
      </c>
      <c r="Q37" s="468">
        <v>8.8999999999999996E-2</v>
      </c>
      <c r="R37" s="447" t="s">
        <v>2097</v>
      </c>
      <c r="S37" s="447" t="s">
        <v>2097</v>
      </c>
      <c r="T37" s="468">
        <v>7.5999999999999998E-2</v>
      </c>
      <c r="U37" s="447" t="s">
        <v>2097</v>
      </c>
      <c r="V37" s="468">
        <v>6.699999999999999E-2</v>
      </c>
      <c r="W37" s="468">
        <v>7.5999999999999998E-2</v>
      </c>
      <c r="X37" s="447" t="s">
        <v>2097</v>
      </c>
      <c r="Y37" s="468">
        <v>5.3999999999999999E-2</v>
      </c>
      <c r="Z37" s="468">
        <v>5.8000000000000003E-2</v>
      </c>
      <c r="AA37" s="447" t="s">
        <v>2097</v>
      </c>
      <c r="AB37" s="468">
        <v>4.9000000000000002E-2</v>
      </c>
      <c r="AC37" s="469">
        <v>3.5999999999999997E-2</v>
      </c>
      <c r="AD37" s="71">
        <v>0</v>
      </c>
      <c r="AE37" s="481">
        <v>8.9999999999999993E-3</v>
      </c>
      <c r="AF37" s="8"/>
      <c r="AG37" s="67" t="s">
        <v>2070</v>
      </c>
      <c r="AH37" s="91" t="s">
        <v>2084</v>
      </c>
      <c r="AI37" s="81">
        <f t="shared" si="0"/>
        <v>0.121</v>
      </c>
      <c r="AJ37" s="466" t="s">
        <v>2097</v>
      </c>
      <c r="AK37" s="77">
        <f t="shared" si="1"/>
        <v>0.14599999999999999</v>
      </c>
      <c r="AL37" s="82">
        <f t="shared" si="2"/>
        <v>0.183</v>
      </c>
      <c r="AM37" s="8"/>
      <c r="AN37" s="8"/>
      <c r="AO37" s="8"/>
      <c r="AQ37" s="8"/>
      <c r="AR37" s="67" t="s">
        <v>2070</v>
      </c>
      <c r="AS37" s="91" t="s">
        <v>2084</v>
      </c>
      <c r="AT37" s="87">
        <f t="shared" si="8"/>
        <v>0.66355140186915884</v>
      </c>
      <c r="AU37" s="466" t="s">
        <v>2097</v>
      </c>
      <c r="AV37" s="83">
        <f t="shared" si="9"/>
        <v>0.797752808988764</v>
      </c>
      <c r="AW37" s="88">
        <f t="shared" si="10"/>
        <v>1</v>
      </c>
      <c r="BA37" s="102" t="s">
        <v>2070</v>
      </c>
      <c r="BB37" s="101" t="s">
        <v>1980</v>
      </c>
    </row>
    <row r="38" spans="1:54" s="499" customFormat="1">
      <c r="A38" s="67" t="s">
        <v>2071</v>
      </c>
      <c r="B38" s="68" t="s">
        <v>2085</v>
      </c>
      <c r="C38" s="87">
        <v>6.5000000000000002E-2</v>
      </c>
      <c r="D38" s="83">
        <v>4.7E-2</v>
      </c>
      <c r="E38" s="83">
        <v>2.6000000000000002E-2</v>
      </c>
      <c r="F38" s="12">
        <v>0</v>
      </c>
      <c r="G38" s="448">
        <v>1.7999999999999999E-2</v>
      </c>
      <c r="H38" s="447" t="s">
        <v>2097</v>
      </c>
      <c r="I38" s="446">
        <v>0</v>
      </c>
      <c r="J38" s="87">
        <v>1.2999999999999999E-2</v>
      </c>
      <c r="K38" s="12">
        <v>0</v>
      </c>
      <c r="L38" s="467">
        <v>0.105</v>
      </c>
      <c r="M38" s="447" t="s">
        <v>2097</v>
      </c>
      <c r="N38" s="468">
        <v>8.6999999999999994E-2</v>
      </c>
      <c r="O38" s="468">
        <v>6.8999999999999992E-2</v>
      </c>
      <c r="P38" s="468">
        <v>9.1999999999999998E-2</v>
      </c>
      <c r="Q38" s="468">
        <v>8.6999999999999994E-2</v>
      </c>
      <c r="R38" s="447" t="s">
        <v>2097</v>
      </c>
      <c r="S38" s="447" t="s">
        <v>2097</v>
      </c>
      <c r="T38" s="468">
        <v>7.3999999999999996E-2</v>
      </c>
      <c r="U38" s="447" t="s">
        <v>2097</v>
      </c>
      <c r="V38" s="468">
        <v>6.5999999999999989E-2</v>
      </c>
      <c r="W38" s="468">
        <v>7.3999999999999996E-2</v>
      </c>
      <c r="X38" s="447" t="s">
        <v>2097</v>
      </c>
      <c r="Y38" s="468">
        <v>5.2999999999999999E-2</v>
      </c>
      <c r="Z38" s="468">
        <v>5.6000000000000001E-2</v>
      </c>
      <c r="AA38" s="447" t="s">
        <v>2097</v>
      </c>
      <c r="AB38" s="468">
        <v>4.8000000000000001E-2</v>
      </c>
      <c r="AC38" s="469">
        <v>3.5000000000000003E-2</v>
      </c>
      <c r="AD38" s="71">
        <v>0</v>
      </c>
      <c r="AE38" s="481">
        <v>8.9999999999999993E-3</v>
      </c>
      <c r="AF38" s="496"/>
      <c r="AG38" s="67" t="s">
        <v>2071</v>
      </c>
      <c r="AH38" s="91" t="s">
        <v>2085</v>
      </c>
      <c r="AI38" s="81">
        <f t="shared" si="0"/>
        <v>0.123</v>
      </c>
      <c r="AJ38" s="466" t="s">
        <v>2097</v>
      </c>
      <c r="AK38" s="77">
        <f t="shared" si="1"/>
        <v>0.14899999999999999</v>
      </c>
      <c r="AL38" s="82">
        <f t="shared" si="2"/>
        <v>0.188</v>
      </c>
      <c r="AM38" s="496"/>
      <c r="AN38" s="496"/>
      <c r="AO38" s="496"/>
      <c r="AQ38" s="496"/>
      <c r="AR38" s="67" t="s">
        <v>2071</v>
      </c>
      <c r="AS38" s="91" t="s">
        <v>2085</v>
      </c>
      <c r="AT38" s="87">
        <f t="shared" si="8"/>
        <v>0.65714285714285714</v>
      </c>
      <c r="AU38" s="466" t="s">
        <v>2097</v>
      </c>
      <c r="AV38" s="83">
        <f t="shared" si="9"/>
        <v>0.79310344827586199</v>
      </c>
      <c r="AW38" s="88">
        <f t="shared" si="10"/>
        <v>1</v>
      </c>
      <c r="BA38" s="100" t="s">
        <v>2071</v>
      </c>
      <c r="BB38" s="101" t="s">
        <v>1980</v>
      </c>
    </row>
    <row r="39" spans="1:54" s="499" customFormat="1" ht="14.25" thickBot="1">
      <c r="A39" s="484" t="s">
        <v>2072</v>
      </c>
      <c r="B39" s="485" t="s">
        <v>2086</v>
      </c>
      <c r="C39" s="463">
        <v>6.4000000000000001E-2</v>
      </c>
      <c r="D39" s="464">
        <v>4.7E-2</v>
      </c>
      <c r="E39" s="464">
        <v>2.6000000000000002E-2</v>
      </c>
      <c r="F39" s="465">
        <v>0</v>
      </c>
      <c r="G39" s="455">
        <v>1.7999999999999999E-2</v>
      </c>
      <c r="H39" s="456" t="s">
        <v>2097</v>
      </c>
      <c r="I39" s="457">
        <v>0</v>
      </c>
      <c r="J39" s="463">
        <v>1.2999999999999999E-2</v>
      </c>
      <c r="K39" s="465">
        <v>0</v>
      </c>
      <c r="L39" s="476">
        <v>0.104</v>
      </c>
      <c r="M39" s="456" t="s">
        <v>2097</v>
      </c>
      <c r="N39" s="477">
        <v>8.5999999999999993E-2</v>
      </c>
      <c r="O39" s="477">
        <v>6.8999999999999992E-2</v>
      </c>
      <c r="P39" s="477">
        <v>9.0999999999999998E-2</v>
      </c>
      <c r="Q39" s="477">
        <v>8.6999999999999994E-2</v>
      </c>
      <c r="R39" s="456" t="s">
        <v>2097</v>
      </c>
      <c r="S39" s="456" t="s">
        <v>2097</v>
      </c>
      <c r="T39" s="477">
        <v>7.3999999999999996E-2</v>
      </c>
      <c r="U39" s="456" t="s">
        <v>2097</v>
      </c>
      <c r="V39" s="477">
        <v>6.5999999999999989E-2</v>
      </c>
      <c r="W39" s="477">
        <v>7.2999999999999995E-2</v>
      </c>
      <c r="X39" s="456" t="s">
        <v>2097</v>
      </c>
      <c r="Y39" s="477">
        <v>5.2999999999999999E-2</v>
      </c>
      <c r="Z39" s="477">
        <v>5.6000000000000001E-2</v>
      </c>
      <c r="AA39" s="456" t="s">
        <v>2097</v>
      </c>
      <c r="AB39" s="477">
        <v>4.8000000000000001E-2</v>
      </c>
      <c r="AC39" s="477">
        <v>3.5000000000000003E-2</v>
      </c>
      <c r="AD39" s="486">
        <v>0</v>
      </c>
      <c r="AE39" s="482">
        <v>8.9999999999999993E-3</v>
      </c>
      <c r="AF39" s="496"/>
      <c r="AG39" s="484" t="s">
        <v>2072</v>
      </c>
      <c r="AH39" s="487" t="s">
        <v>2086</v>
      </c>
      <c r="AI39" s="81">
        <f t="shared" si="0"/>
        <v>0.125</v>
      </c>
      <c r="AJ39" s="488" t="s">
        <v>2097</v>
      </c>
      <c r="AK39" s="77">
        <f t="shared" si="1"/>
        <v>0.151</v>
      </c>
      <c r="AL39" s="82">
        <f t="shared" si="2"/>
        <v>0.188</v>
      </c>
      <c r="AM39" s="496"/>
      <c r="AN39" s="496"/>
      <c r="AO39" s="496"/>
      <c r="AQ39" s="496"/>
      <c r="AR39" s="484" t="s">
        <v>2072</v>
      </c>
      <c r="AS39" s="487" t="s">
        <v>2086</v>
      </c>
      <c r="AT39" s="463">
        <f t="shared" si="8"/>
        <v>0.66346153846153844</v>
      </c>
      <c r="AU39" s="488" t="s">
        <v>2097</v>
      </c>
      <c r="AV39" s="464">
        <f t="shared" si="9"/>
        <v>0.80232558139534882</v>
      </c>
      <c r="AW39" s="489">
        <f t="shared" si="10"/>
        <v>1</v>
      </c>
      <c r="BA39" s="490" t="s">
        <v>2072</v>
      </c>
      <c r="BB39" s="491" t="s">
        <v>1980</v>
      </c>
    </row>
    <row r="40" spans="1:54" s="499" customFormat="1">
      <c r="A40" s="505"/>
      <c r="B40" s="506"/>
      <c r="C40" s="507"/>
      <c r="D40" s="507"/>
      <c r="E40" s="507"/>
      <c r="F40" s="507"/>
      <c r="G40" s="507"/>
      <c r="H40" s="507"/>
      <c r="I40" s="507"/>
      <c r="J40" s="507"/>
      <c r="K40" s="507"/>
      <c r="L40" s="508"/>
      <c r="M40" s="508"/>
      <c r="N40" s="508"/>
      <c r="O40" s="508"/>
      <c r="P40" s="508"/>
      <c r="Q40" s="508"/>
      <c r="R40" s="508"/>
      <c r="S40" s="508"/>
      <c r="T40" s="508"/>
      <c r="U40" s="508"/>
      <c r="V40" s="508"/>
      <c r="W40" s="508"/>
      <c r="X40" s="508"/>
      <c r="Y40" s="508"/>
      <c r="Z40" s="508"/>
      <c r="AA40" s="508"/>
      <c r="AB40" s="508"/>
      <c r="AC40" s="508"/>
      <c r="AD40" s="508"/>
      <c r="AE40" s="508"/>
      <c r="AG40" s="505"/>
      <c r="AH40" s="509"/>
      <c r="AI40" s="510"/>
      <c r="AJ40" s="510"/>
      <c r="AK40" s="510"/>
      <c r="AL40" s="510"/>
      <c r="AR40" s="505"/>
      <c r="AS40" s="509"/>
      <c r="AT40" s="511"/>
      <c r="AU40" s="511"/>
      <c r="AV40" s="511"/>
      <c r="AW40" s="511"/>
      <c r="BA40" s="512"/>
      <c r="BB40" s="513"/>
    </row>
    <row r="41" spans="1:54" s="499" customFormat="1">
      <c r="A41" s="492"/>
      <c r="B41" s="493"/>
      <c r="C41" s="494"/>
      <c r="D41" s="494"/>
      <c r="E41" s="494"/>
      <c r="F41" s="494"/>
      <c r="G41" s="494"/>
      <c r="H41" s="494"/>
      <c r="I41" s="494"/>
      <c r="J41" s="494"/>
      <c r="K41" s="494"/>
      <c r="L41" s="495"/>
      <c r="M41" s="495"/>
      <c r="N41" s="495"/>
      <c r="O41" s="495"/>
      <c r="P41" s="495"/>
      <c r="Q41" s="495"/>
      <c r="R41" s="495"/>
      <c r="S41" s="495"/>
      <c r="T41" s="495"/>
      <c r="U41" s="495"/>
      <c r="V41" s="495"/>
      <c r="W41" s="495"/>
      <c r="X41" s="495"/>
      <c r="Y41" s="495"/>
      <c r="Z41" s="495"/>
      <c r="AA41" s="495"/>
      <c r="AB41" s="495"/>
      <c r="AC41" s="495"/>
      <c r="AD41" s="495"/>
      <c r="AE41" s="495"/>
      <c r="AG41" s="492"/>
      <c r="AH41" s="497"/>
      <c r="AI41" s="498"/>
      <c r="AJ41" s="498"/>
      <c r="AK41" s="498"/>
      <c r="AL41" s="498"/>
      <c r="AR41" s="492"/>
      <c r="AS41" s="497"/>
      <c r="AT41" s="500"/>
      <c r="AU41" s="500"/>
      <c r="AV41" s="500"/>
      <c r="AW41" s="500"/>
      <c r="BA41" s="501"/>
      <c r="BB41" s="502"/>
    </row>
    <row r="42" spans="1:54" s="499" customFormat="1">
      <c r="A42" s="492"/>
      <c r="B42" s="493"/>
      <c r="C42" s="494"/>
      <c r="D42" s="494"/>
      <c r="E42" s="494"/>
      <c r="F42" s="494"/>
      <c r="G42" s="494"/>
      <c r="H42" s="494"/>
      <c r="I42" s="494"/>
      <c r="J42" s="494"/>
      <c r="K42" s="494"/>
      <c r="L42" s="495"/>
      <c r="M42" s="495"/>
      <c r="N42" s="495"/>
      <c r="O42" s="495"/>
      <c r="P42" s="495"/>
      <c r="Q42" s="495"/>
      <c r="R42" s="495"/>
      <c r="S42" s="495"/>
      <c r="T42" s="495"/>
      <c r="U42" s="495"/>
      <c r="V42" s="495"/>
      <c r="W42" s="495"/>
      <c r="X42" s="495"/>
      <c r="Y42" s="495"/>
      <c r="Z42" s="495"/>
      <c r="AA42" s="495"/>
      <c r="AB42" s="495"/>
      <c r="AC42" s="495"/>
      <c r="AD42" s="495"/>
      <c r="AE42" s="495"/>
      <c r="AG42" s="492"/>
      <c r="AH42" s="497"/>
      <c r="AI42" s="498"/>
      <c r="AJ42" s="498"/>
      <c r="AK42" s="498"/>
      <c r="AL42" s="498"/>
      <c r="AR42" s="492"/>
      <c r="AS42" s="497"/>
      <c r="AT42" s="500"/>
      <c r="AU42" s="500"/>
      <c r="AV42" s="500"/>
      <c r="AW42" s="500"/>
      <c r="BA42" s="492"/>
      <c r="BB42" s="502"/>
    </row>
    <row r="43" spans="1:54" s="499" customFormat="1">
      <c r="A43" s="492"/>
      <c r="B43" s="493"/>
      <c r="C43" s="494"/>
      <c r="D43" s="494"/>
      <c r="E43" s="494"/>
      <c r="F43" s="494"/>
      <c r="G43" s="494"/>
      <c r="H43" s="494"/>
      <c r="I43" s="494"/>
      <c r="J43" s="494"/>
      <c r="K43" s="494"/>
      <c r="L43" s="495"/>
      <c r="M43" s="495"/>
      <c r="N43" s="495"/>
      <c r="O43" s="495"/>
      <c r="P43" s="495"/>
      <c r="Q43" s="495"/>
      <c r="R43" s="495"/>
      <c r="S43" s="495"/>
      <c r="T43" s="495"/>
      <c r="U43" s="495"/>
      <c r="V43" s="495"/>
      <c r="W43" s="495"/>
      <c r="X43" s="495"/>
      <c r="Y43" s="495"/>
      <c r="Z43" s="495"/>
      <c r="AA43" s="495"/>
      <c r="AB43" s="495"/>
      <c r="AC43" s="495"/>
      <c r="AD43" s="495"/>
      <c r="AE43" s="495"/>
      <c r="AG43" s="492"/>
      <c r="AH43" s="497"/>
      <c r="AI43" s="498"/>
      <c r="AJ43" s="498"/>
      <c r="AK43" s="498"/>
      <c r="AL43" s="498"/>
      <c r="AR43" s="492"/>
      <c r="AS43" s="497"/>
      <c r="AT43" s="500"/>
      <c r="AU43" s="500"/>
      <c r="AV43" s="500"/>
      <c r="AW43" s="500"/>
      <c r="BA43" s="501"/>
      <c r="BB43" s="502"/>
    </row>
    <row r="44" spans="1:54" s="499" customFormat="1">
      <c r="A44" s="492"/>
      <c r="B44" s="493"/>
      <c r="C44" s="494"/>
      <c r="D44" s="494"/>
      <c r="E44" s="494"/>
      <c r="F44" s="494"/>
      <c r="G44" s="494"/>
      <c r="H44" s="494"/>
      <c r="I44" s="494"/>
      <c r="J44" s="494"/>
      <c r="K44" s="494"/>
      <c r="L44" s="495"/>
      <c r="M44" s="495"/>
      <c r="N44" s="495"/>
      <c r="O44" s="495"/>
      <c r="P44" s="495"/>
      <c r="Q44" s="495"/>
      <c r="R44" s="495"/>
      <c r="S44" s="495"/>
      <c r="T44" s="495"/>
      <c r="U44" s="495"/>
      <c r="V44" s="495"/>
      <c r="W44" s="495"/>
      <c r="X44" s="495"/>
      <c r="Y44" s="495"/>
      <c r="Z44" s="495"/>
      <c r="AA44" s="495"/>
      <c r="AB44" s="495"/>
      <c r="AC44" s="495"/>
      <c r="AD44" s="495"/>
      <c r="AE44" s="495"/>
      <c r="AG44" s="492"/>
      <c r="AH44" s="497"/>
      <c r="AI44" s="498"/>
      <c r="AJ44" s="498"/>
      <c r="AK44" s="498"/>
      <c r="AL44" s="498"/>
      <c r="AR44" s="492"/>
      <c r="AS44" s="497"/>
      <c r="AT44" s="500"/>
      <c r="AU44" s="500"/>
      <c r="AV44" s="500"/>
      <c r="AW44" s="500"/>
      <c r="BA44" s="501"/>
      <c r="BB44" s="502"/>
    </row>
    <row r="45" spans="1:54" s="499" customFormat="1">
      <c r="A45" s="492"/>
      <c r="B45" s="493"/>
      <c r="C45" s="494"/>
      <c r="D45" s="494"/>
      <c r="E45" s="494"/>
      <c r="F45" s="494"/>
      <c r="G45" s="494"/>
      <c r="H45" s="494"/>
      <c r="I45" s="494"/>
      <c r="J45" s="494"/>
      <c r="K45" s="494"/>
      <c r="L45" s="495"/>
      <c r="M45" s="495"/>
      <c r="N45" s="495"/>
      <c r="O45" s="495"/>
      <c r="P45" s="495"/>
      <c r="Q45" s="495"/>
      <c r="R45" s="495"/>
      <c r="S45" s="495"/>
      <c r="T45" s="495"/>
      <c r="U45" s="495"/>
      <c r="V45" s="495"/>
      <c r="W45" s="495"/>
      <c r="X45" s="495"/>
      <c r="Y45" s="495"/>
      <c r="Z45" s="495"/>
      <c r="AA45" s="495"/>
      <c r="AB45" s="495"/>
      <c r="AC45" s="495"/>
      <c r="AD45" s="495"/>
      <c r="AE45" s="495"/>
      <c r="AG45" s="492"/>
      <c r="AH45" s="497"/>
      <c r="AI45" s="498"/>
      <c r="AJ45" s="498"/>
      <c r="AK45" s="498"/>
      <c r="AL45" s="498"/>
      <c r="AR45" s="492"/>
      <c r="AS45" s="497"/>
      <c r="AT45" s="500"/>
      <c r="AU45" s="500"/>
      <c r="AV45" s="500"/>
      <c r="AW45" s="500"/>
      <c r="BA45" s="503"/>
      <c r="BB45" s="502"/>
    </row>
    <row r="46" spans="1:54" s="499" customFormat="1">
      <c r="A46" s="492"/>
      <c r="B46" s="493"/>
      <c r="C46" s="494"/>
      <c r="D46" s="494"/>
      <c r="E46" s="494"/>
      <c r="F46" s="494"/>
      <c r="G46" s="494"/>
      <c r="H46" s="494"/>
      <c r="I46" s="494"/>
      <c r="J46" s="494"/>
      <c r="K46" s="494"/>
      <c r="L46" s="495"/>
      <c r="M46" s="495"/>
      <c r="N46" s="495"/>
      <c r="O46" s="495"/>
      <c r="P46" s="495"/>
      <c r="Q46" s="495"/>
      <c r="R46" s="495"/>
      <c r="S46" s="495"/>
      <c r="T46" s="495"/>
      <c r="U46" s="495"/>
      <c r="V46" s="495"/>
      <c r="W46" s="495"/>
      <c r="X46" s="495"/>
      <c r="Y46" s="495"/>
      <c r="Z46" s="495"/>
      <c r="AA46" s="495"/>
      <c r="AB46" s="495"/>
      <c r="AC46" s="495"/>
      <c r="AD46" s="495"/>
      <c r="AE46" s="495"/>
      <c r="AG46" s="492"/>
      <c r="AH46" s="497"/>
      <c r="AI46" s="498"/>
      <c r="AJ46" s="498"/>
      <c r="AK46" s="498"/>
      <c r="AL46" s="498"/>
      <c r="AR46" s="492"/>
      <c r="AS46" s="497"/>
      <c r="AT46" s="500"/>
      <c r="AU46" s="500"/>
      <c r="AV46" s="500"/>
      <c r="AW46" s="500"/>
      <c r="BA46" s="503"/>
      <c r="BB46" s="502"/>
    </row>
    <row r="47" spans="1:54" s="499" customFormat="1">
      <c r="A47" s="492"/>
      <c r="B47" s="493"/>
      <c r="C47" s="494"/>
      <c r="D47" s="494"/>
      <c r="E47" s="494"/>
      <c r="F47" s="494"/>
      <c r="G47" s="494"/>
      <c r="H47" s="494"/>
      <c r="I47" s="494"/>
      <c r="J47" s="494"/>
      <c r="K47" s="494"/>
      <c r="L47" s="495"/>
      <c r="M47" s="495"/>
      <c r="N47" s="495"/>
      <c r="O47" s="495"/>
      <c r="P47" s="495"/>
      <c r="Q47" s="495"/>
      <c r="R47" s="495"/>
      <c r="S47" s="495"/>
      <c r="T47" s="495"/>
      <c r="U47" s="495"/>
      <c r="V47" s="495"/>
      <c r="W47" s="495"/>
      <c r="X47" s="495"/>
      <c r="Y47" s="495"/>
      <c r="Z47" s="495"/>
      <c r="AA47" s="495"/>
      <c r="AB47" s="495"/>
      <c r="AC47" s="495"/>
      <c r="AD47" s="495"/>
      <c r="AE47" s="495"/>
      <c r="AG47" s="492"/>
      <c r="AH47" s="497"/>
      <c r="AI47" s="498"/>
      <c r="AJ47" s="498"/>
      <c r="AK47" s="498"/>
      <c r="AL47" s="498"/>
      <c r="AR47" s="492"/>
      <c r="AS47" s="497"/>
      <c r="AT47" s="500"/>
      <c r="AU47" s="500"/>
      <c r="AV47" s="500"/>
      <c r="AW47" s="500"/>
      <c r="BA47" s="503"/>
      <c r="BB47" s="502"/>
    </row>
    <row r="48" spans="1:54" s="499" customFormat="1">
      <c r="A48" s="492"/>
      <c r="B48" s="493"/>
      <c r="C48" s="494"/>
      <c r="D48" s="494"/>
      <c r="E48" s="494"/>
      <c r="F48" s="494"/>
      <c r="G48" s="494"/>
      <c r="H48" s="494"/>
      <c r="I48" s="494"/>
      <c r="J48" s="494"/>
      <c r="K48" s="494"/>
      <c r="L48" s="495"/>
      <c r="M48" s="495"/>
      <c r="N48" s="495"/>
      <c r="O48" s="495"/>
      <c r="P48" s="495"/>
      <c r="Q48" s="495"/>
      <c r="R48" s="495"/>
      <c r="S48" s="495"/>
      <c r="T48" s="495"/>
      <c r="U48" s="495"/>
      <c r="V48" s="495"/>
      <c r="W48" s="495"/>
      <c r="X48" s="495"/>
      <c r="Y48" s="495"/>
      <c r="Z48" s="495"/>
      <c r="AA48" s="495"/>
      <c r="AB48" s="495"/>
      <c r="AC48" s="495"/>
      <c r="AD48" s="495"/>
      <c r="AE48" s="495"/>
      <c r="AG48" s="492"/>
      <c r="AH48" s="497"/>
      <c r="AI48" s="498"/>
      <c r="AJ48" s="498"/>
      <c r="AK48" s="498"/>
      <c r="AL48" s="498"/>
      <c r="AR48" s="492"/>
      <c r="AS48" s="497"/>
      <c r="AT48" s="500"/>
      <c r="AU48" s="500"/>
      <c r="AV48" s="500"/>
      <c r="AW48" s="500"/>
      <c r="BA48" s="503"/>
      <c r="BB48" s="502"/>
    </row>
    <row r="49" spans="1:54" s="499" customFormat="1">
      <c r="A49" s="492"/>
      <c r="B49" s="493"/>
      <c r="C49" s="494"/>
      <c r="D49" s="494"/>
      <c r="E49" s="494"/>
      <c r="F49" s="494"/>
      <c r="G49" s="494"/>
      <c r="H49" s="494"/>
      <c r="I49" s="494"/>
      <c r="J49" s="494"/>
      <c r="K49" s="494"/>
      <c r="L49" s="495"/>
      <c r="M49" s="495"/>
      <c r="N49" s="495"/>
      <c r="O49" s="495"/>
      <c r="P49" s="495"/>
      <c r="Q49" s="495"/>
      <c r="R49" s="495"/>
      <c r="S49" s="495"/>
      <c r="T49" s="495"/>
      <c r="U49" s="495"/>
      <c r="V49" s="495"/>
      <c r="W49" s="495"/>
      <c r="X49" s="495"/>
      <c r="Y49" s="495"/>
      <c r="Z49" s="495"/>
      <c r="AA49" s="495"/>
      <c r="AB49" s="495"/>
      <c r="AC49" s="495"/>
      <c r="AD49" s="495"/>
      <c r="AE49" s="495"/>
      <c r="AG49" s="492"/>
      <c r="AH49" s="497"/>
      <c r="AI49" s="498"/>
      <c r="AJ49" s="498"/>
      <c r="AK49" s="498"/>
      <c r="AL49" s="498"/>
      <c r="AR49" s="492"/>
      <c r="AS49" s="497"/>
      <c r="AT49" s="500"/>
      <c r="AU49" s="500"/>
      <c r="AV49" s="500"/>
      <c r="AW49" s="500"/>
      <c r="BA49" s="503"/>
      <c r="BB49" s="502"/>
    </row>
    <row r="50" spans="1:54">
      <c r="A50" s="492"/>
      <c r="B50" s="493"/>
      <c r="C50" s="494"/>
      <c r="D50" s="494"/>
      <c r="E50" s="494"/>
      <c r="F50" s="494"/>
      <c r="G50" s="494"/>
      <c r="H50" s="494"/>
      <c r="I50" s="494"/>
      <c r="J50" s="494"/>
      <c r="K50" s="494"/>
      <c r="L50" s="495"/>
      <c r="M50" s="495"/>
      <c r="N50" s="495"/>
      <c r="O50" s="495"/>
      <c r="P50" s="495"/>
      <c r="Q50" s="495"/>
      <c r="R50" s="495"/>
      <c r="S50" s="495"/>
      <c r="T50" s="495"/>
      <c r="U50" s="495"/>
      <c r="V50" s="495"/>
      <c r="W50" s="495"/>
      <c r="X50" s="495"/>
      <c r="Y50" s="495"/>
      <c r="Z50" s="495"/>
      <c r="AA50" s="495"/>
      <c r="AB50" s="495"/>
      <c r="AC50" s="495"/>
      <c r="AD50" s="495"/>
      <c r="AE50" s="495"/>
      <c r="AG50" s="492"/>
      <c r="AH50" s="497"/>
      <c r="AI50" s="498"/>
      <c r="AJ50" s="498"/>
      <c r="AK50" s="498"/>
      <c r="AL50" s="498"/>
      <c r="AR50" s="492"/>
      <c r="AS50" s="497"/>
      <c r="AT50" s="500"/>
      <c r="AU50" s="500"/>
      <c r="AV50" s="500"/>
      <c r="AW50" s="500"/>
      <c r="BA50" s="503"/>
      <c r="BB50" s="502"/>
    </row>
    <row r="51" spans="1:54">
      <c r="A51" s="499"/>
      <c r="B51" s="499"/>
      <c r="C51" s="499"/>
      <c r="D51" s="499"/>
      <c r="E51" s="499"/>
      <c r="F51" s="499"/>
      <c r="G51" s="499"/>
      <c r="H51" s="499"/>
      <c r="I51" s="499"/>
      <c r="J51" s="499"/>
      <c r="K51" s="499"/>
      <c r="L51" s="499"/>
      <c r="M51" s="499"/>
      <c r="N51" s="499"/>
      <c r="O51" s="499"/>
      <c r="P51" s="499"/>
      <c r="Q51" s="499"/>
      <c r="R51" s="499"/>
      <c r="S51" s="499"/>
      <c r="T51" s="499"/>
      <c r="U51" s="499"/>
      <c r="V51" s="499"/>
      <c r="W51" s="499"/>
      <c r="X51" s="499"/>
      <c r="Y51" s="499"/>
      <c r="Z51" s="499"/>
      <c r="AA51" s="499"/>
      <c r="AB51" s="499"/>
      <c r="AC51" s="499"/>
      <c r="AD51" s="499"/>
      <c r="AE51" s="499"/>
      <c r="AG51" s="499"/>
      <c r="AH51" s="504"/>
      <c r="AI51" s="499"/>
      <c r="AJ51" s="499"/>
      <c r="AK51" s="499"/>
      <c r="AL51" s="499"/>
      <c r="AR51" s="499"/>
      <c r="AS51" s="504"/>
      <c r="AT51" s="499"/>
      <c r="AU51" s="499"/>
      <c r="AV51" s="499"/>
      <c r="AW51" s="499"/>
      <c r="BA51" s="499"/>
      <c r="BB51" s="499"/>
    </row>
  </sheetData>
  <sheetProtection algorithmName="SHA-512" hashValue="6iqYVhvJyKnQdNErwjJT1QLHi7LJVbmnWKGqzEf6PWHPquJvxBfWupc0YL+cT7xZhuC3PWRPhOg7FNKvmoudLQ==" saltValue="q4xhKBhFmRe58VMbBVaixg=="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C7" sqref="C7"/>
    </sheetView>
  </sheetViews>
  <sheetFormatPr defaultRowHeight="13.5"/>
  <cols>
    <col min="1" max="1" width="16.75" customWidth="1"/>
    <col min="3" max="3" width="14.5" style="7" customWidth="1"/>
    <col min="4" max="4" width="14.5" style="7" bestFit="1" customWidth="1"/>
  </cols>
  <sheetData>
    <row r="1" spans="1:4" ht="14.25" thickBot="1">
      <c r="A1" s="6" t="s">
        <v>140</v>
      </c>
      <c r="C1" s="6" t="s">
        <v>141</v>
      </c>
    </row>
    <row r="2" spans="1:4" ht="14.25" thickBot="1">
      <c r="A2" s="15" t="s">
        <v>29</v>
      </c>
      <c r="C2" s="15" t="s">
        <v>29</v>
      </c>
      <c r="D2" s="16" t="s">
        <v>142</v>
      </c>
    </row>
    <row r="3" spans="1:4">
      <c r="A3" s="23" t="s">
        <v>143</v>
      </c>
      <c r="C3" s="17" t="s">
        <v>143</v>
      </c>
      <c r="D3" s="18" t="s">
        <v>144</v>
      </c>
    </row>
    <row r="4" spans="1:4">
      <c r="A4" s="19" t="s">
        <v>145</v>
      </c>
      <c r="C4" s="19" t="s">
        <v>143</v>
      </c>
      <c r="D4" s="20" t="s">
        <v>146</v>
      </c>
    </row>
    <row r="5" spans="1:4">
      <c r="A5" s="19" t="s">
        <v>147</v>
      </c>
      <c r="C5" s="19" t="s">
        <v>143</v>
      </c>
      <c r="D5" s="20" t="s">
        <v>148</v>
      </c>
    </row>
    <row r="6" spans="1:4">
      <c r="A6" s="19" t="s">
        <v>149</v>
      </c>
      <c r="C6" s="19" t="s">
        <v>143</v>
      </c>
      <c r="D6" s="20" t="s">
        <v>150</v>
      </c>
    </row>
    <row r="7" spans="1:4">
      <c r="A7" s="19" t="s">
        <v>151</v>
      </c>
      <c r="C7" s="19" t="s">
        <v>143</v>
      </c>
      <c r="D7" s="20" t="s">
        <v>152</v>
      </c>
    </row>
    <row r="8" spans="1:4">
      <c r="A8" s="19" t="s">
        <v>153</v>
      </c>
      <c r="C8" s="19" t="s">
        <v>143</v>
      </c>
      <c r="D8" s="20" t="s">
        <v>154</v>
      </c>
    </row>
    <row r="9" spans="1:4">
      <c r="A9" s="19" t="s">
        <v>155</v>
      </c>
      <c r="C9" s="19" t="s">
        <v>143</v>
      </c>
      <c r="D9" s="20" t="s">
        <v>156</v>
      </c>
    </row>
    <row r="10" spans="1:4">
      <c r="A10" s="19" t="s">
        <v>157</v>
      </c>
      <c r="C10" s="19" t="s">
        <v>143</v>
      </c>
      <c r="D10" s="20" t="s">
        <v>158</v>
      </c>
    </row>
    <row r="11" spans="1:4">
      <c r="A11" s="19" t="s">
        <v>159</v>
      </c>
      <c r="C11" s="19" t="s">
        <v>143</v>
      </c>
      <c r="D11" s="20" t="s">
        <v>160</v>
      </c>
    </row>
    <row r="12" spans="1:4">
      <c r="A12" s="19" t="s">
        <v>161</v>
      </c>
      <c r="C12" s="19" t="s">
        <v>143</v>
      </c>
      <c r="D12" s="20" t="s">
        <v>162</v>
      </c>
    </row>
    <row r="13" spans="1:4">
      <c r="A13" s="19" t="s">
        <v>163</v>
      </c>
      <c r="C13" s="19" t="s">
        <v>143</v>
      </c>
      <c r="D13" s="20" t="s">
        <v>164</v>
      </c>
    </row>
    <row r="14" spans="1:4">
      <c r="A14" s="19" t="s">
        <v>33</v>
      </c>
      <c r="C14" s="19" t="s">
        <v>143</v>
      </c>
      <c r="D14" s="20" t="s">
        <v>165</v>
      </c>
    </row>
    <row r="15" spans="1:4">
      <c r="A15" s="19" t="s">
        <v>31</v>
      </c>
      <c r="C15" s="19" t="s">
        <v>143</v>
      </c>
      <c r="D15" s="20" t="s">
        <v>166</v>
      </c>
    </row>
    <row r="16" spans="1:4">
      <c r="A16" s="19" t="s">
        <v>167</v>
      </c>
      <c r="C16" s="19" t="s">
        <v>143</v>
      </c>
      <c r="D16" s="20" t="s">
        <v>168</v>
      </c>
    </row>
    <row r="17" spans="1:4">
      <c r="A17" s="19" t="s">
        <v>169</v>
      </c>
      <c r="C17" s="19" t="s">
        <v>143</v>
      </c>
      <c r="D17" s="20" t="s">
        <v>170</v>
      </c>
    </row>
    <row r="18" spans="1:4">
      <c r="A18" s="19" t="s">
        <v>171</v>
      </c>
      <c r="C18" s="19" t="s">
        <v>143</v>
      </c>
      <c r="D18" s="20" t="s">
        <v>172</v>
      </c>
    </row>
    <row r="19" spans="1:4">
      <c r="A19" s="19" t="s">
        <v>173</v>
      </c>
      <c r="C19" s="19" t="s">
        <v>143</v>
      </c>
      <c r="D19" s="20" t="s">
        <v>174</v>
      </c>
    </row>
    <row r="20" spans="1:4">
      <c r="A20" s="19" t="s">
        <v>175</v>
      </c>
      <c r="C20" s="19" t="s">
        <v>143</v>
      </c>
      <c r="D20" s="20" t="s">
        <v>176</v>
      </c>
    </row>
    <row r="21" spans="1:4">
      <c r="A21" s="19" t="s">
        <v>177</v>
      </c>
      <c r="C21" s="19" t="s">
        <v>143</v>
      </c>
      <c r="D21" s="20" t="s">
        <v>178</v>
      </c>
    </row>
    <row r="22" spans="1:4">
      <c r="A22" s="19" t="s">
        <v>179</v>
      </c>
      <c r="C22" s="19" t="s">
        <v>143</v>
      </c>
      <c r="D22" s="20" t="s">
        <v>180</v>
      </c>
    </row>
    <row r="23" spans="1:4">
      <c r="A23" s="19" t="s">
        <v>181</v>
      </c>
      <c r="C23" s="19" t="s">
        <v>143</v>
      </c>
      <c r="D23" s="20" t="s">
        <v>182</v>
      </c>
    </row>
    <row r="24" spans="1:4">
      <c r="A24" s="19" t="s">
        <v>183</v>
      </c>
      <c r="C24" s="19" t="s">
        <v>143</v>
      </c>
      <c r="D24" s="20" t="s">
        <v>184</v>
      </c>
    </row>
    <row r="25" spans="1:4">
      <c r="A25" s="19" t="s">
        <v>185</v>
      </c>
      <c r="C25" s="19" t="s">
        <v>143</v>
      </c>
      <c r="D25" s="20" t="s">
        <v>186</v>
      </c>
    </row>
    <row r="26" spans="1:4">
      <c r="A26" s="19" t="s">
        <v>187</v>
      </c>
      <c r="C26" s="19" t="s">
        <v>143</v>
      </c>
      <c r="D26" s="20" t="s">
        <v>188</v>
      </c>
    </row>
    <row r="27" spans="1:4">
      <c r="A27" s="19" t="s">
        <v>189</v>
      </c>
      <c r="C27" s="19" t="s">
        <v>143</v>
      </c>
      <c r="D27" s="20" t="s">
        <v>190</v>
      </c>
    </row>
    <row r="28" spans="1:4">
      <c r="A28" s="19" t="s">
        <v>191</v>
      </c>
      <c r="C28" s="19" t="s">
        <v>143</v>
      </c>
      <c r="D28" s="20" t="s">
        <v>192</v>
      </c>
    </row>
    <row r="29" spans="1:4">
      <c r="A29" s="19" t="s">
        <v>193</v>
      </c>
      <c r="C29" s="19" t="s">
        <v>143</v>
      </c>
      <c r="D29" s="20" t="s">
        <v>194</v>
      </c>
    </row>
    <row r="30" spans="1:4">
      <c r="A30" s="19" t="s">
        <v>195</v>
      </c>
      <c r="C30" s="19" t="s">
        <v>143</v>
      </c>
      <c r="D30" s="20" t="s">
        <v>196</v>
      </c>
    </row>
    <row r="31" spans="1:4">
      <c r="A31" s="19" t="s">
        <v>197</v>
      </c>
      <c r="C31" s="19" t="s">
        <v>143</v>
      </c>
      <c r="D31" s="20" t="s">
        <v>198</v>
      </c>
    </row>
    <row r="32" spans="1:4">
      <c r="A32" s="19" t="s">
        <v>199</v>
      </c>
      <c r="C32" s="19" t="s">
        <v>143</v>
      </c>
      <c r="D32" s="20" t="s">
        <v>200</v>
      </c>
    </row>
    <row r="33" spans="1:4">
      <c r="A33" s="19" t="s">
        <v>201</v>
      </c>
      <c r="C33" s="19" t="s">
        <v>143</v>
      </c>
      <c r="D33" s="20" t="s">
        <v>202</v>
      </c>
    </row>
    <row r="34" spans="1:4">
      <c r="A34" s="19" t="s">
        <v>203</v>
      </c>
      <c r="C34" s="19" t="s">
        <v>143</v>
      </c>
      <c r="D34" s="20" t="s">
        <v>204</v>
      </c>
    </row>
    <row r="35" spans="1:4">
      <c r="A35" s="19" t="s">
        <v>205</v>
      </c>
      <c r="C35" s="19" t="s">
        <v>143</v>
      </c>
      <c r="D35" s="20" t="s">
        <v>206</v>
      </c>
    </row>
    <row r="36" spans="1:4">
      <c r="A36" s="19" t="s">
        <v>207</v>
      </c>
      <c r="C36" s="19" t="s">
        <v>143</v>
      </c>
      <c r="D36" s="20" t="s">
        <v>208</v>
      </c>
    </row>
    <row r="37" spans="1:4">
      <c r="A37" s="19" t="s">
        <v>209</v>
      </c>
      <c r="C37" s="19" t="s">
        <v>143</v>
      </c>
      <c r="D37" s="20" t="s">
        <v>210</v>
      </c>
    </row>
    <row r="38" spans="1:4">
      <c r="A38" s="19" t="s">
        <v>211</v>
      </c>
      <c r="C38" s="19" t="s">
        <v>143</v>
      </c>
      <c r="D38" s="20" t="s">
        <v>212</v>
      </c>
    </row>
    <row r="39" spans="1:4">
      <c r="A39" s="19" t="s">
        <v>213</v>
      </c>
      <c r="C39" s="19" t="s">
        <v>143</v>
      </c>
      <c r="D39" s="20" t="s">
        <v>214</v>
      </c>
    </row>
    <row r="40" spans="1:4">
      <c r="A40" s="19" t="s">
        <v>215</v>
      </c>
      <c r="C40" s="19" t="s">
        <v>143</v>
      </c>
      <c r="D40" s="20" t="s">
        <v>216</v>
      </c>
    </row>
    <row r="41" spans="1:4">
      <c r="A41" s="19" t="s">
        <v>217</v>
      </c>
      <c r="C41" s="19" t="s">
        <v>143</v>
      </c>
      <c r="D41" s="20" t="s">
        <v>218</v>
      </c>
    </row>
    <row r="42" spans="1:4">
      <c r="A42" s="19" t="s">
        <v>219</v>
      </c>
      <c r="C42" s="19" t="s">
        <v>143</v>
      </c>
      <c r="D42" s="20" t="s">
        <v>220</v>
      </c>
    </row>
    <row r="43" spans="1:4">
      <c r="A43" s="19" t="s">
        <v>221</v>
      </c>
      <c r="C43" s="19" t="s">
        <v>143</v>
      </c>
      <c r="D43" s="20" t="s">
        <v>222</v>
      </c>
    </row>
    <row r="44" spans="1:4">
      <c r="A44" s="19" t="s">
        <v>223</v>
      </c>
      <c r="C44" s="19" t="s">
        <v>143</v>
      </c>
      <c r="D44" s="20" t="s">
        <v>224</v>
      </c>
    </row>
    <row r="45" spans="1:4">
      <c r="A45" s="19" t="s">
        <v>225</v>
      </c>
      <c r="C45" s="19" t="s">
        <v>143</v>
      </c>
      <c r="D45" s="20" t="s">
        <v>226</v>
      </c>
    </row>
    <row r="46" spans="1:4">
      <c r="A46" s="19" t="s">
        <v>227</v>
      </c>
      <c r="C46" s="19" t="s">
        <v>143</v>
      </c>
      <c r="D46" s="20" t="s">
        <v>228</v>
      </c>
    </row>
    <row r="47" spans="1:4">
      <c r="A47" s="19" t="s">
        <v>229</v>
      </c>
      <c r="C47" s="19" t="s">
        <v>143</v>
      </c>
      <c r="D47" s="20" t="s">
        <v>230</v>
      </c>
    </row>
    <row r="48" spans="1:4">
      <c r="A48" s="19" t="s">
        <v>231</v>
      </c>
      <c r="C48" s="19" t="s">
        <v>143</v>
      </c>
      <c r="D48" s="20" t="s">
        <v>232</v>
      </c>
    </row>
    <row r="49" spans="1:4" ht="14.25" thickBot="1">
      <c r="A49" s="21" t="s">
        <v>233</v>
      </c>
      <c r="C49" s="19" t="s">
        <v>143</v>
      </c>
      <c r="D49" s="20" t="s">
        <v>234</v>
      </c>
    </row>
    <row r="50" spans="1:4">
      <c r="C50" s="19" t="s">
        <v>143</v>
      </c>
      <c r="D50" s="20" t="s">
        <v>235</v>
      </c>
    </row>
    <row r="51" spans="1:4">
      <c r="C51" s="19" t="s">
        <v>143</v>
      </c>
      <c r="D51" s="20" t="s">
        <v>236</v>
      </c>
    </row>
    <row r="52" spans="1:4">
      <c r="C52" s="19" t="s">
        <v>143</v>
      </c>
      <c r="D52" s="20" t="s">
        <v>237</v>
      </c>
    </row>
    <row r="53" spans="1:4">
      <c r="C53" s="19" t="s">
        <v>143</v>
      </c>
      <c r="D53" s="20" t="s">
        <v>238</v>
      </c>
    </row>
    <row r="54" spans="1:4">
      <c r="C54" s="19" t="s">
        <v>143</v>
      </c>
      <c r="D54" s="20" t="s">
        <v>239</v>
      </c>
    </row>
    <row r="55" spans="1:4">
      <c r="C55" s="19" t="s">
        <v>143</v>
      </c>
      <c r="D55" s="20" t="s">
        <v>240</v>
      </c>
    </row>
    <row r="56" spans="1:4">
      <c r="C56" s="19" t="s">
        <v>143</v>
      </c>
      <c r="D56" s="20" t="s">
        <v>241</v>
      </c>
    </row>
    <row r="57" spans="1:4">
      <c r="C57" s="19" t="s">
        <v>143</v>
      </c>
      <c r="D57" s="20" t="s">
        <v>242</v>
      </c>
    </row>
    <row r="58" spans="1:4">
      <c r="C58" s="19" t="s">
        <v>143</v>
      </c>
      <c r="D58" s="20" t="s">
        <v>243</v>
      </c>
    </row>
    <row r="59" spans="1:4">
      <c r="C59" s="19" t="s">
        <v>143</v>
      </c>
      <c r="D59" s="20" t="s">
        <v>244</v>
      </c>
    </row>
    <row r="60" spans="1:4">
      <c r="C60" s="19" t="s">
        <v>143</v>
      </c>
      <c r="D60" s="20" t="s">
        <v>245</v>
      </c>
    </row>
    <row r="61" spans="1:4">
      <c r="C61" s="19" t="s">
        <v>143</v>
      </c>
      <c r="D61" s="20" t="s">
        <v>246</v>
      </c>
    </row>
    <row r="62" spans="1:4">
      <c r="C62" s="19" t="s">
        <v>143</v>
      </c>
      <c r="D62" s="20" t="s">
        <v>247</v>
      </c>
    </row>
    <row r="63" spans="1:4">
      <c r="C63" s="19" t="s">
        <v>143</v>
      </c>
      <c r="D63" s="20" t="s">
        <v>248</v>
      </c>
    </row>
    <row r="64" spans="1:4">
      <c r="C64" s="19" t="s">
        <v>143</v>
      </c>
      <c r="D64" s="20" t="s">
        <v>249</v>
      </c>
    </row>
    <row r="65" spans="3:4">
      <c r="C65" s="19" t="s">
        <v>143</v>
      </c>
      <c r="D65" s="20" t="s">
        <v>250</v>
      </c>
    </row>
    <row r="66" spans="3:4">
      <c r="C66" s="19" t="s">
        <v>143</v>
      </c>
      <c r="D66" s="20" t="s">
        <v>251</v>
      </c>
    </row>
    <row r="67" spans="3:4">
      <c r="C67" s="19" t="s">
        <v>143</v>
      </c>
      <c r="D67" s="20" t="s">
        <v>252</v>
      </c>
    </row>
    <row r="68" spans="3:4">
      <c r="C68" s="19" t="s">
        <v>143</v>
      </c>
      <c r="D68" s="20" t="s">
        <v>253</v>
      </c>
    </row>
    <row r="69" spans="3:4">
      <c r="C69" s="19" t="s">
        <v>143</v>
      </c>
      <c r="D69" s="20" t="s">
        <v>254</v>
      </c>
    </row>
    <row r="70" spans="3:4">
      <c r="C70" s="19" t="s">
        <v>143</v>
      </c>
      <c r="D70" s="20" t="s">
        <v>255</v>
      </c>
    </row>
    <row r="71" spans="3:4">
      <c r="C71" s="19" t="s">
        <v>143</v>
      </c>
      <c r="D71" s="20" t="s">
        <v>256</v>
      </c>
    </row>
    <row r="72" spans="3:4">
      <c r="C72" s="19" t="s">
        <v>143</v>
      </c>
      <c r="D72" s="20" t="s">
        <v>257</v>
      </c>
    </row>
    <row r="73" spans="3:4">
      <c r="C73" s="19" t="s">
        <v>143</v>
      </c>
      <c r="D73" s="20" t="s">
        <v>258</v>
      </c>
    </row>
    <row r="74" spans="3:4">
      <c r="C74" s="19" t="s">
        <v>143</v>
      </c>
      <c r="D74" s="20" t="s">
        <v>259</v>
      </c>
    </row>
    <row r="75" spans="3:4">
      <c r="C75" s="19" t="s">
        <v>143</v>
      </c>
      <c r="D75" s="20" t="s">
        <v>260</v>
      </c>
    </row>
    <row r="76" spans="3:4">
      <c r="C76" s="19" t="s">
        <v>143</v>
      </c>
      <c r="D76" s="20" t="s">
        <v>261</v>
      </c>
    </row>
    <row r="77" spans="3:4">
      <c r="C77" s="19" t="s">
        <v>143</v>
      </c>
      <c r="D77" s="20" t="s">
        <v>262</v>
      </c>
    </row>
    <row r="78" spans="3:4">
      <c r="C78" s="19" t="s">
        <v>143</v>
      </c>
      <c r="D78" s="20" t="s">
        <v>263</v>
      </c>
    </row>
    <row r="79" spans="3:4">
      <c r="C79" s="19" t="s">
        <v>143</v>
      </c>
      <c r="D79" s="20" t="s">
        <v>264</v>
      </c>
    </row>
    <row r="80" spans="3:4">
      <c r="C80" s="19" t="s">
        <v>143</v>
      </c>
      <c r="D80" s="20" t="s">
        <v>265</v>
      </c>
    </row>
    <row r="81" spans="3:4">
      <c r="C81" s="19" t="s">
        <v>143</v>
      </c>
      <c r="D81" s="20" t="s">
        <v>266</v>
      </c>
    </row>
    <row r="82" spans="3:4">
      <c r="C82" s="19" t="s">
        <v>143</v>
      </c>
      <c r="D82" s="20" t="s">
        <v>267</v>
      </c>
    </row>
    <row r="83" spans="3:4">
      <c r="C83" s="19" t="s">
        <v>143</v>
      </c>
      <c r="D83" s="20" t="s">
        <v>268</v>
      </c>
    </row>
    <row r="84" spans="3:4">
      <c r="C84" s="19" t="s">
        <v>143</v>
      </c>
      <c r="D84" s="20" t="s">
        <v>269</v>
      </c>
    </row>
    <row r="85" spans="3:4">
      <c r="C85" s="19" t="s">
        <v>143</v>
      </c>
      <c r="D85" s="20" t="s">
        <v>270</v>
      </c>
    </row>
    <row r="86" spans="3:4">
      <c r="C86" s="19" t="s">
        <v>143</v>
      </c>
      <c r="D86" s="20" t="s">
        <v>271</v>
      </c>
    </row>
    <row r="87" spans="3:4">
      <c r="C87" s="19" t="s">
        <v>143</v>
      </c>
      <c r="D87" s="20" t="s">
        <v>272</v>
      </c>
    </row>
    <row r="88" spans="3:4">
      <c r="C88" s="19" t="s">
        <v>143</v>
      </c>
      <c r="D88" s="20" t="s">
        <v>273</v>
      </c>
    </row>
    <row r="89" spans="3:4">
      <c r="C89" s="19" t="s">
        <v>143</v>
      </c>
      <c r="D89" s="20" t="s">
        <v>274</v>
      </c>
    </row>
    <row r="90" spans="3:4">
      <c r="C90" s="19" t="s">
        <v>143</v>
      </c>
      <c r="D90" s="20" t="s">
        <v>275</v>
      </c>
    </row>
    <row r="91" spans="3:4">
      <c r="C91" s="19" t="s">
        <v>143</v>
      </c>
      <c r="D91" s="20" t="s">
        <v>276</v>
      </c>
    </row>
    <row r="92" spans="3:4">
      <c r="C92" s="19" t="s">
        <v>143</v>
      </c>
      <c r="D92" s="20" t="s">
        <v>277</v>
      </c>
    </row>
    <row r="93" spans="3:4">
      <c r="C93" s="19" t="s">
        <v>143</v>
      </c>
      <c r="D93" s="20" t="s">
        <v>278</v>
      </c>
    </row>
    <row r="94" spans="3:4">
      <c r="C94" s="19" t="s">
        <v>143</v>
      </c>
      <c r="D94" s="20" t="s">
        <v>279</v>
      </c>
    </row>
    <row r="95" spans="3:4">
      <c r="C95" s="19" t="s">
        <v>143</v>
      </c>
      <c r="D95" s="20" t="s">
        <v>280</v>
      </c>
    </row>
    <row r="96" spans="3:4">
      <c r="C96" s="19" t="s">
        <v>143</v>
      </c>
      <c r="D96" s="20" t="s">
        <v>281</v>
      </c>
    </row>
    <row r="97" spans="3:4">
      <c r="C97" s="19" t="s">
        <v>143</v>
      </c>
      <c r="D97" s="20" t="s">
        <v>282</v>
      </c>
    </row>
    <row r="98" spans="3:4">
      <c r="C98" s="19" t="s">
        <v>143</v>
      </c>
      <c r="D98" s="20" t="s">
        <v>283</v>
      </c>
    </row>
    <row r="99" spans="3:4">
      <c r="C99" s="19" t="s">
        <v>143</v>
      </c>
      <c r="D99" s="20" t="s">
        <v>284</v>
      </c>
    </row>
    <row r="100" spans="3:4">
      <c r="C100" s="19" t="s">
        <v>143</v>
      </c>
      <c r="D100" s="20" t="s">
        <v>285</v>
      </c>
    </row>
    <row r="101" spans="3:4">
      <c r="C101" s="19" t="s">
        <v>143</v>
      </c>
      <c r="D101" s="20" t="s">
        <v>286</v>
      </c>
    </row>
    <row r="102" spans="3:4">
      <c r="C102" s="19" t="s">
        <v>143</v>
      </c>
      <c r="D102" s="20" t="s">
        <v>287</v>
      </c>
    </row>
    <row r="103" spans="3:4">
      <c r="C103" s="19" t="s">
        <v>143</v>
      </c>
      <c r="D103" s="20" t="s">
        <v>288</v>
      </c>
    </row>
    <row r="104" spans="3:4">
      <c r="C104" s="19" t="s">
        <v>143</v>
      </c>
      <c r="D104" s="20" t="s">
        <v>289</v>
      </c>
    </row>
    <row r="105" spans="3:4">
      <c r="C105" s="19" t="s">
        <v>143</v>
      </c>
      <c r="D105" s="20" t="s">
        <v>290</v>
      </c>
    </row>
    <row r="106" spans="3:4">
      <c r="C106" s="19" t="s">
        <v>143</v>
      </c>
      <c r="D106" s="20" t="s">
        <v>291</v>
      </c>
    </row>
    <row r="107" spans="3:4">
      <c r="C107" s="19" t="s">
        <v>143</v>
      </c>
      <c r="D107" s="20" t="s">
        <v>292</v>
      </c>
    </row>
    <row r="108" spans="3:4">
      <c r="C108" s="19" t="s">
        <v>143</v>
      </c>
      <c r="D108" s="20" t="s">
        <v>293</v>
      </c>
    </row>
    <row r="109" spans="3:4">
      <c r="C109" s="19" t="s">
        <v>143</v>
      </c>
      <c r="D109" s="20" t="s">
        <v>294</v>
      </c>
    </row>
    <row r="110" spans="3:4">
      <c r="C110" s="19" t="s">
        <v>143</v>
      </c>
      <c r="D110" s="20" t="s">
        <v>295</v>
      </c>
    </row>
    <row r="111" spans="3:4">
      <c r="C111" s="19" t="s">
        <v>143</v>
      </c>
      <c r="D111" s="20" t="s">
        <v>296</v>
      </c>
    </row>
    <row r="112" spans="3:4">
      <c r="C112" s="19" t="s">
        <v>143</v>
      </c>
      <c r="D112" s="20" t="s">
        <v>297</v>
      </c>
    </row>
    <row r="113" spans="3:4">
      <c r="C113" s="19" t="s">
        <v>143</v>
      </c>
      <c r="D113" s="20" t="s">
        <v>298</v>
      </c>
    </row>
    <row r="114" spans="3:4">
      <c r="C114" s="19" t="s">
        <v>143</v>
      </c>
      <c r="D114" s="20" t="s">
        <v>299</v>
      </c>
    </row>
    <row r="115" spans="3:4">
      <c r="C115" s="19" t="s">
        <v>143</v>
      </c>
      <c r="D115" s="20" t="s">
        <v>300</v>
      </c>
    </row>
    <row r="116" spans="3:4">
      <c r="C116" s="19" t="s">
        <v>143</v>
      </c>
      <c r="D116" s="20" t="s">
        <v>301</v>
      </c>
    </row>
    <row r="117" spans="3:4">
      <c r="C117" s="19" t="s">
        <v>143</v>
      </c>
      <c r="D117" s="20" t="s">
        <v>302</v>
      </c>
    </row>
    <row r="118" spans="3:4">
      <c r="C118" s="19" t="s">
        <v>143</v>
      </c>
      <c r="D118" s="20" t="s">
        <v>303</v>
      </c>
    </row>
    <row r="119" spans="3:4">
      <c r="C119" s="19" t="s">
        <v>143</v>
      </c>
      <c r="D119" s="20" t="s">
        <v>304</v>
      </c>
    </row>
    <row r="120" spans="3:4">
      <c r="C120" s="19" t="s">
        <v>143</v>
      </c>
      <c r="D120" s="20" t="s">
        <v>305</v>
      </c>
    </row>
    <row r="121" spans="3:4">
      <c r="C121" s="19" t="s">
        <v>143</v>
      </c>
      <c r="D121" s="20" t="s">
        <v>306</v>
      </c>
    </row>
    <row r="122" spans="3:4">
      <c r="C122" s="19" t="s">
        <v>143</v>
      </c>
      <c r="D122" s="20" t="s">
        <v>307</v>
      </c>
    </row>
    <row r="123" spans="3:4">
      <c r="C123" s="19" t="s">
        <v>143</v>
      </c>
      <c r="D123" s="20" t="s">
        <v>308</v>
      </c>
    </row>
    <row r="124" spans="3:4">
      <c r="C124" s="19" t="s">
        <v>143</v>
      </c>
      <c r="D124" s="20" t="s">
        <v>309</v>
      </c>
    </row>
    <row r="125" spans="3:4">
      <c r="C125" s="19" t="s">
        <v>143</v>
      </c>
      <c r="D125" s="20" t="s">
        <v>310</v>
      </c>
    </row>
    <row r="126" spans="3:4">
      <c r="C126" s="19" t="s">
        <v>143</v>
      </c>
      <c r="D126" s="20" t="s">
        <v>311</v>
      </c>
    </row>
    <row r="127" spans="3:4">
      <c r="C127" s="19" t="s">
        <v>143</v>
      </c>
      <c r="D127" s="20" t="s">
        <v>312</v>
      </c>
    </row>
    <row r="128" spans="3:4">
      <c r="C128" s="19" t="s">
        <v>143</v>
      </c>
      <c r="D128" s="20" t="s">
        <v>313</v>
      </c>
    </row>
    <row r="129" spans="3:4">
      <c r="C129" s="19" t="s">
        <v>143</v>
      </c>
      <c r="D129" s="20" t="s">
        <v>314</v>
      </c>
    </row>
    <row r="130" spans="3:4">
      <c r="C130" s="19" t="s">
        <v>143</v>
      </c>
      <c r="D130" s="20" t="s">
        <v>315</v>
      </c>
    </row>
    <row r="131" spans="3:4">
      <c r="C131" s="19" t="s">
        <v>143</v>
      </c>
      <c r="D131" s="20" t="s">
        <v>316</v>
      </c>
    </row>
    <row r="132" spans="3:4">
      <c r="C132" s="19" t="s">
        <v>143</v>
      </c>
      <c r="D132" s="20" t="s">
        <v>317</v>
      </c>
    </row>
    <row r="133" spans="3:4">
      <c r="C133" s="19" t="s">
        <v>143</v>
      </c>
      <c r="D133" s="20" t="s">
        <v>318</v>
      </c>
    </row>
    <row r="134" spans="3:4">
      <c r="C134" s="19" t="s">
        <v>143</v>
      </c>
      <c r="D134" s="20" t="s">
        <v>319</v>
      </c>
    </row>
    <row r="135" spans="3:4">
      <c r="C135" s="19" t="s">
        <v>143</v>
      </c>
      <c r="D135" s="20" t="s">
        <v>320</v>
      </c>
    </row>
    <row r="136" spans="3:4">
      <c r="C136" s="19" t="s">
        <v>143</v>
      </c>
      <c r="D136" s="20" t="s">
        <v>321</v>
      </c>
    </row>
    <row r="137" spans="3:4">
      <c r="C137" s="19" t="s">
        <v>143</v>
      </c>
      <c r="D137" s="20" t="s">
        <v>322</v>
      </c>
    </row>
    <row r="138" spans="3:4">
      <c r="C138" s="19" t="s">
        <v>143</v>
      </c>
      <c r="D138" s="20" t="s">
        <v>323</v>
      </c>
    </row>
    <row r="139" spans="3:4">
      <c r="C139" s="19" t="s">
        <v>143</v>
      </c>
      <c r="D139" s="20" t="s">
        <v>324</v>
      </c>
    </row>
    <row r="140" spans="3:4">
      <c r="C140" s="19" t="s">
        <v>143</v>
      </c>
      <c r="D140" s="20" t="s">
        <v>325</v>
      </c>
    </row>
    <row r="141" spans="3:4">
      <c r="C141" s="19" t="s">
        <v>143</v>
      </c>
      <c r="D141" s="20" t="s">
        <v>326</v>
      </c>
    </row>
    <row r="142" spans="3:4">
      <c r="C142" s="19" t="s">
        <v>143</v>
      </c>
      <c r="D142" s="20" t="s">
        <v>327</v>
      </c>
    </row>
    <row r="143" spans="3:4">
      <c r="C143" s="19" t="s">
        <v>143</v>
      </c>
      <c r="D143" s="20" t="s">
        <v>328</v>
      </c>
    </row>
    <row r="144" spans="3:4">
      <c r="C144" s="19" t="s">
        <v>143</v>
      </c>
      <c r="D144" s="20" t="s">
        <v>329</v>
      </c>
    </row>
    <row r="145" spans="3:4">
      <c r="C145" s="19" t="s">
        <v>143</v>
      </c>
      <c r="D145" s="20" t="s">
        <v>330</v>
      </c>
    </row>
    <row r="146" spans="3:4">
      <c r="C146" s="19" t="s">
        <v>143</v>
      </c>
      <c r="D146" s="20" t="s">
        <v>331</v>
      </c>
    </row>
    <row r="147" spans="3:4">
      <c r="C147" s="19" t="s">
        <v>143</v>
      </c>
      <c r="D147" s="20" t="s">
        <v>332</v>
      </c>
    </row>
    <row r="148" spans="3:4">
      <c r="C148" s="19" t="s">
        <v>143</v>
      </c>
      <c r="D148" s="20" t="s">
        <v>333</v>
      </c>
    </row>
    <row r="149" spans="3:4">
      <c r="C149" s="19" t="s">
        <v>143</v>
      </c>
      <c r="D149" s="20" t="s">
        <v>334</v>
      </c>
    </row>
    <row r="150" spans="3:4">
      <c r="C150" s="19" t="s">
        <v>143</v>
      </c>
      <c r="D150" s="20" t="s">
        <v>335</v>
      </c>
    </row>
    <row r="151" spans="3:4">
      <c r="C151" s="19" t="s">
        <v>143</v>
      </c>
      <c r="D151" s="20" t="s">
        <v>336</v>
      </c>
    </row>
    <row r="152" spans="3:4">
      <c r="C152" s="19" t="s">
        <v>143</v>
      </c>
      <c r="D152" s="20" t="s">
        <v>337</v>
      </c>
    </row>
    <row r="153" spans="3:4">
      <c r="C153" s="19" t="s">
        <v>143</v>
      </c>
      <c r="D153" s="20" t="s">
        <v>338</v>
      </c>
    </row>
    <row r="154" spans="3:4">
      <c r="C154" s="19" t="s">
        <v>143</v>
      </c>
      <c r="D154" s="20" t="s">
        <v>339</v>
      </c>
    </row>
    <row r="155" spans="3:4">
      <c r="C155" s="19" t="s">
        <v>143</v>
      </c>
      <c r="D155" s="20" t="s">
        <v>340</v>
      </c>
    </row>
    <row r="156" spans="3:4">
      <c r="C156" s="19" t="s">
        <v>143</v>
      </c>
      <c r="D156" s="20" t="s">
        <v>341</v>
      </c>
    </row>
    <row r="157" spans="3:4">
      <c r="C157" s="19" t="s">
        <v>143</v>
      </c>
      <c r="D157" s="20" t="s">
        <v>342</v>
      </c>
    </row>
    <row r="158" spans="3:4">
      <c r="C158" s="19" t="s">
        <v>143</v>
      </c>
      <c r="D158" s="20" t="s">
        <v>343</v>
      </c>
    </row>
    <row r="159" spans="3:4">
      <c r="C159" s="19" t="s">
        <v>143</v>
      </c>
      <c r="D159" s="20" t="s">
        <v>344</v>
      </c>
    </row>
    <row r="160" spans="3:4">
      <c r="C160" s="19" t="s">
        <v>143</v>
      </c>
      <c r="D160" s="20" t="s">
        <v>345</v>
      </c>
    </row>
    <row r="161" spans="3:4">
      <c r="C161" s="19" t="s">
        <v>143</v>
      </c>
      <c r="D161" s="20" t="s">
        <v>346</v>
      </c>
    </row>
    <row r="162" spans="3:4">
      <c r="C162" s="19" t="s">
        <v>143</v>
      </c>
      <c r="D162" s="20" t="s">
        <v>347</v>
      </c>
    </row>
    <row r="163" spans="3:4">
      <c r="C163" s="19" t="s">
        <v>143</v>
      </c>
      <c r="D163" s="20" t="s">
        <v>348</v>
      </c>
    </row>
    <row r="164" spans="3:4">
      <c r="C164" s="19" t="s">
        <v>143</v>
      </c>
      <c r="D164" s="20" t="s">
        <v>349</v>
      </c>
    </row>
    <row r="165" spans="3:4">
      <c r="C165" s="19" t="s">
        <v>143</v>
      </c>
      <c r="D165" s="20" t="s">
        <v>350</v>
      </c>
    </row>
    <row r="166" spans="3:4">
      <c r="C166" s="19" t="s">
        <v>143</v>
      </c>
      <c r="D166" s="20" t="s">
        <v>351</v>
      </c>
    </row>
    <row r="167" spans="3:4">
      <c r="C167" s="19" t="s">
        <v>143</v>
      </c>
      <c r="D167" s="20" t="s">
        <v>352</v>
      </c>
    </row>
    <row r="168" spans="3:4">
      <c r="C168" s="19" t="s">
        <v>143</v>
      </c>
      <c r="D168" s="20" t="s">
        <v>353</v>
      </c>
    </row>
    <row r="169" spans="3:4">
      <c r="C169" s="19" t="s">
        <v>143</v>
      </c>
      <c r="D169" s="20" t="s">
        <v>354</v>
      </c>
    </row>
    <row r="170" spans="3:4">
      <c r="C170" s="19" t="s">
        <v>143</v>
      </c>
      <c r="D170" s="20" t="s">
        <v>355</v>
      </c>
    </row>
    <row r="171" spans="3:4">
      <c r="C171" s="19" t="s">
        <v>143</v>
      </c>
      <c r="D171" s="20" t="s">
        <v>356</v>
      </c>
    </row>
    <row r="172" spans="3:4">
      <c r="C172" s="19" t="s">
        <v>143</v>
      </c>
      <c r="D172" s="20" t="s">
        <v>357</v>
      </c>
    </row>
    <row r="173" spans="3:4">
      <c r="C173" s="19" t="s">
        <v>143</v>
      </c>
      <c r="D173" s="20" t="s">
        <v>358</v>
      </c>
    </row>
    <row r="174" spans="3:4">
      <c r="C174" s="19" t="s">
        <v>143</v>
      </c>
      <c r="D174" s="20" t="s">
        <v>359</v>
      </c>
    </row>
    <row r="175" spans="3:4">
      <c r="C175" s="19" t="s">
        <v>143</v>
      </c>
      <c r="D175" s="20" t="s">
        <v>360</v>
      </c>
    </row>
    <row r="176" spans="3:4">
      <c r="C176" s="19" t="s">
        <v>143</v>
      </c>
      <c r="D176" s="20" t="s">
        <v>361</v>
      </c>
    </row>
    <row r="177" spans="3:4">
      <c r="C177" s="19" t="s">
        <v>143</v>
      </c>
      <c r="D177" s="20" t="s">
        <v>362</v>
      </c>
    </row>
    <row r="178" spans="3:4">
      <c r="C178" s="19" t="s">
        <v>143</v>
      </c>
      <c r="D178" s="20" t="s">
        <v>363</v>
      </c>
    </row>
    <row r="179" spans="3:4">
      <c r="C179" s="19" t="s">
        <v>143</v>
      </c>
      <c r="D179" s="20" t="s">
        <v>364</v>
      </c>
    </row>
    <row r="180" spans="3:4">
      <c r="C180" s="19" t="s">
        <v>143</v>
      </c>
      <c r="D180" s="20" t="s">
        <v>365</v>
      </c>
    </row>
    <row r="181" spans="3:4">
      <c r="C181" s="19" t="s">
        <v>143</v>
      </c>
      <c r="D181" s="20" t="s">
        <v>366</v>
      </c>
    </row>
    <row r="182" spans="3:4">
      <c r="C182" s="19" t="s">
        <v>143</v>
      </c>
      <c r="D182" s="20" t="s">
        <v>367</v>
      </c>
    </row>
    <row r="183" spans="3:4">
      <c r="C183" s="19" t="s">
        <v>143</v>
      </c>
      <c r="D183" s="20" t="s">
        <v>368</v>
      </c>
    </row>
    <row r="184" spans="3:4">
      <c r="C184" s="19" t="s">
        <v>143</v>
      </c>
      <c r="D184" s="20" t="s">
        <v>369</v>
      </c>
    </row>
    <row r="185" spans="3:4">
      <c r="C185" s="19" t="s">
        <v>143</v>
      </c>
      <c r="D185" s="20" t="s">
        <v>370</v>
      </c>
    </row>
    <row r="186" spans="3:4">
      <c r="C186" s="19" t="s">
        <v>143</v>
      </c>
      <c r="D186" s="20" t="s">
        <v>371</v>
      </c>
    </row>
    <row r="187" spans="3:4">
      <c r="C187" s="19" t="s">
        <v>143</v>
      </c>
      <c r="D187" s="20" t="s">
        <v>372</v>
      </c>
    </row>
    <row r="188" spans="3:4">
      <c r="C188" s="19" t="s">
        <v>145</v>
      </c>
      <c r="D188" s="20" t="s">
        <v>373</v>
      </c>
    </row>
    <row r="189" spans="3:4">
      <c r="C189" s="19" t="s">
        <v>145</v>
      </c>
      <c r="D189" s="20" t="s">
        <v>374</v>
      </c>
    </row>
    <row r="190" spans="3:4">
      <c r="C190" s="19" t="s">
        <v>145</v>
      </c>
      <c r="D190" s="20" t="s">
        <v>375</v>
      </c>
    </row>
    <row r="191" spans="3:4">
      <c r="C191" s="19" t="s">
        <v>145</v>
      </c>
      <c r="D191" s="20" t="s">
        <v>376</v>
      </c>
    </row>
    <row r="192" spans="3:4">
      <c r="C192" s="19" t="s">
        <v>145</v>
      </c>
      <c r="D192" s="20" t="s">
        <v>377</v>
      </c>
    </row>
    <row r="193" spans="3:4">
      <c r="C193" s="19" t="s">
        <v>145</v>
      </c>
      <c r="D193" s="20" t="s">
        <v>378</v>
      </c>
    </row>
    <row r="194" spans="3:4">
      <c r="C194" s="19" t="s">
        <v>145</v>
      </c>
      <c r="D194" s="20" t="s">
        <v>379</v>
      </c>
    </row>
    <row r="195" spans="3:4">
      <c r="C195" s="19" t="s">
        <v>145</v>
      </c>
      <c r="D195" s="20" t="s">
        <v>380</v>
      </c>
    </row>
    <row r="196" spans="3:4">
      <c r="C196" s="19" t="s">
        <v>145</v>
      </c>
      <c r="D196" s="20" t="s">
        <v>381</v>
      </c>
    </row>
    <row r="197" spans="3:4">
      <c r="C197" s="19" t="s">
        <v>145</v>
      </c>
      <c r="D197" s="20" t="s">
        <v>382</v>
      </c>
    </row>
    <row r="198" spans="3:4">
      <c r="C198" s="19" t="s">
        <v>145</v>
      </c>
      <c r="D198" s="20" t="s">
        <v>383</v>
      </c>
    </row>
    <row r="199" spans="3:4">
      <c r="C199" s="19" t="s">
        <v>145</v>
      </c>
      <c r="D199" s="20" t="s">
        <v>384</v>
      </c>
    </row>
    <row r="200" spans="3:4">
      <c r="C200" s="19" t="s">
        <v>145</v>
      </c>
      <c r="D200" s="20" t="s">
        <v>385</v>
      </c>
    </row>
    <row r="201" spans="3:4">
      <c r="C201" s="19" t="s">
        <v>145</v>
      </c>
      <c r="D201" s="20" t="s">
        <v>386</v>
      </c>
    </row>
    <row r="202" spans="3:4">
      <c r="C202" s="19" t="s">
        <v>145</v>
      </c>
      <c r="D202" s="20" t="s">
        <v>387</v>
      </c>
    </row>
    <row r="203" spans="3:4">
      <c r="C203" s="19" t="s">
        <v>145</v>
      </c>
      <c r="D203" s="20" t="s">
        <v>388</v>
      </c>
    </row>
    <row r="204" spans="3:4">
      <c r="C204" s="19" t="s">
        <v>145</v>
      </c>
      <c r="D204" s="20" t="s">
        <v>389</v>
      </c>
    </row>
    <row r="205" spans="3:4">
      <c r="C205" s="19" t="s">
        <v>145</v>
      </c>
      <c r="D205" s="20" t="s">
        <v>390</v>
      </c>
    </row>
    <row r="206" spans="3:4">
      <c r="C206" s="19" t="s">
        <v>145</v>
      </c>
      <c r="D206" s="20" t="s">
        <v>391</v>
      </c>
    </row>
    <row r="207" spans="3:4">
      <c r="C207" s="19" t="s">
        <v>145</v>
      </c>
      <c r="D207" s="20" t="s">
        <v>392</v>
      </c>
    </row>
    <row r="208" spans="3:4">
      <c r="C208" s="19" t="s">
        <v>145</v>
      </c>
      <c r="D208" s="20" t="s">
        <v>393</v>
      </c>
    </row>
    <row r="209" spans="3:4">
      <c r="C209" s="19" t="s">
        <v>145</v>
      </c>
      <c r="D209" s="20" t="s">
        <v>394</v>
      </c>
    </row>
    <row r="210" spans="3:4">
      <c r="C210" s="19" t="s">
        <v>145</v>
      </c>
      <c r="D210" s="20" t="s">
        <v>395</v>
      </c>
    </row>
    <row r="211" spans="3:4">
      <c r="C211" s="19" t="s">
        <v>145</v>
      </c>
      <c r="D211" s="20" t="s">
        <v>396</v>
      </c>
    </row>
    <row r="212" spans="3:4">
      <c r="C212" s="19" t="s">
        <v>145</v>
      </c>
      <c r="D212" s="20" t="s">
        <v>397</v>
      </c>
    </row>
    <row r="213" spans="3:4">
      <c r="C213" s="19" t="s">
        <v>145</v>
      </c>
      <c r="D213" s="20" t="s">
        <v>398</v>
      </c>
    </row>
    <row r="214" spans="3:4">
      <c r="C214" s="19" t="s">
        <v>145</v>
      </c>
      <c r="D214" s="20" t="s">
        <v>399</v>
      </c>
    </row>
    <row r="215" spans="3:4">
      <c r="C215" s="19" t="s">
        <v>145</v>
      </c>
      <c r="D215" s="20" t="s">
        <v>400</v>
      </c>
    </row>
    <row r="216" spans="3:4">
      <c r="C216" s="19" t="s">
        <v>145</v>
      </c>
      <c r="D216" s="20" t="s">
        <v>401</v>
      </c>
    </row>
    <row r="217" spans="3:4">
      <c r="C217" s="19" t="s">
        <v>145</v>
      </c>
      <c r="D217" s="20" t="s">
        <v>402</v>
      </c>
    </row>
    <row r="218" spans="3:4">
      <c r="C218" s="19" t="s">
        <v>145</v>
      </c>
      <c r="D218" s="20" t="s">
        <v>403</v>
      </c>
    </row>
    <row r="219" spans="3:4">
      <c r="C219" s="19" t="s">
        <v>145</v>
      </c>
      <c r="D219" s="20" t="s">
        <v>404</v>
      </c>
    </row>
    <row r="220" spans="3:4">
      <c r="C220" s="19" t="s">
        <v>145</v>
      </c>
      <c r="D220" s="20" t="s">
        <v>405</v>
      </c>
    </row>
    <row r="221" spans="3:4">
      <c r="C221" s="19" t="s">
        <v>145</v>
      </c>
      <c r="D221" s="20" t="s">
        <v>406</v>
      </c>
    </row>
    <row r="222" spans="3:4">
      <c r="C222" s="19" t="s">
        <v>145</v>
      </c>
      <c r="D222" s="20" t="s">
        <v>407</v>
      </c>
    </row>
    <row r="223" spans="3:4">
      <c r="C223" s="19" t="s">
        <v>145</v>
      </c>
      <c r="D223" s="20" t="s">
        <v>408</v>
      </c>
    </row>
    <row r="224" spans="3:4">
      <c r="C224" s="19" t="s">
        <v>145</v>
      </c>
      <c r="D224" s="20" t="s">
        <v>409</v>
      </c>
    </row>
    <row r="225" spans="3:4">
      <c r="C225" s="19" t="s">
        <v>145</v>
      </c>
      <c r="D225" s="20" t="s">
        <v>410</v>
      </c>
    </row>
    <row r="226" spans="3:4">
      <c r="C226" s="19" t="s">
        <v>145</v>
      </c>
      <c r="D226" s="20" t="s">
        <v>411</v>
      </c>
    </row>
    <row r="227" spans="3:4">
      <c r="C227" s="19" t="s">
        <v>145</v>
      </c>
      <c r="D227" s="20" t="s">
        <v>412</v>
      </c>
    </row>
    <row r="228" spans="3:4">
      <c r="C228" s="19" t="s">
        <v>147</v>
      </c>
      <c r="D228" s="20" t="s">
        <v>413</v>
      </c>
    </row>
    <row r="229" spans="3:4">
      <c r="C229" s="19" t="s">
        <v>147</v>
      </c>
      <c r="D229" s="20" t="s">
        <v>414</v>
      </c>
    </row>
    <row r="230" spans="3:4">
      <c r="C230" s="19" t="s">
        <v>147</v>
      </c>
      <c r="D230" s="20" t="s">
        <v>415</v>
      </c>
    </row>
    <row r="231" spans="3:4">
      <c r="C231" s="19" t="s">
        <v>147</v>
      </c>
      <c r="D231" s="20" t="s">
        <v>416</v>
      </c>
    </row>
    <row r="232" spans="3:4">
      <c r="C232" s="19" t="s">
        <v>147</v>
      </c>
      <c r="D232" s="20" t="s">
        <v>417</v>
      </c>
    </row>
    <row r="233" spans="3:4">
      <c r="C233" s="19" t="s">
        <v>147</v>
      </c>
      <c r="D233" s="20" t="s">
        <v>418</v>
      </c>
    </row>
    <row r="234" spans="3:4">
      <c r="C234" s="19" t="s">
        <v>147</v>
      </c>
      <c r="D234" s="20" t="s">
        <v>419</v>
      </c>
    </row>
    <row r="235" spans="3:4">
      <c r="C235" s="19" t="s">
        <v>147</v>
      </c>
      <c r="D235" s="20" t="s">
        <v>420</v>
      </c>
    </row>
    <row r="236" spans="3:4">
      <c r="C236" s="19" t="s">
        <v>147</v>
      </c>
      <c r="D236" s="20" t="s">
        <v>421</v>
      </c>
    </row>
    <row r="237" spans="3:4">
      <c r="C237" s="19" t="s">
        <v>147</v>
      </c>
      <c r="D237" s="20" t="s">
        <v>422</v>
      </c>
    </row>
    <row r="238" spans="3:4">
      <c r="C238" s="19" t="s">
        <v>147</v>
      </c>
      <c r="D238" s="20" t="s">
        <v>423</v>
      </c>
    </row>
    <row r="239" spans="3:4">
      <c r="C239" s="19" t="s">
        <v>147</v>
      </c>
      <c r="D239" s="20" t="s">
        <v>424</v>
      </c>
    </row>
    <row r="240" spans="3:4">
      <c r="C240" s="19" t="s">
        <v>147</v>
      </c>
      <c r="D240" s="20" t="s">
        <v>425</v>
      </c>
    </row>
    <row r="241" spans="3:4">
      <c r="C241" s="19" t="s">
        <v>147</v>
      </c>
      <c r="D241" s="20" t="s">
        <v>426</v>
      </c>
    </row>
    <row r="242" spans="3:4">
      <c r="C242" s="19" t="s">
        <v>147</v>
      </c>
      <c r="D242" s="20" t="s">
        <v>427</v>
      </c>
    </row>
    <row r="243" spans="3:4">
      <c r="C243" s="19" t="s">
        <v>147</v>
      </c>
      <c r="D243" s="20" t="s">
        <v>428</v>
      </c>
    </row>
    <row r="244" spans="3:4">
      <c r="C244" s="19" t="s">
        <v>147</v>
      </c>
      <c r="D244" s="20" t="s">
        <v>429</v>
      </c>
    </row>
    <row r="245" spans="3:4">
      <c r="C245" s="19" t="s">
        <v>147</v>
      </c>
      <c r="D245" s="20" t="s">
        <v>430</v>
      </c>
    </row>
    <row r="246" spans="3:4">
      <c r="C246" s="19" t="s">
        <v>147</v>
      </c>
      <c r="D246" s="20" t="s">
        <v>431</v>
      </c>
    </row>
    <row r="247" spans="3:4">
      <c r="C247" s="19" t="s">
        <v>147</v>
      </c>
      <c r="D247" s="20" t="s">
        <v>432</v>
      </c>
    </row>
    <row r="248" spans="3:4">
      <c r="C248" s="19" t="s">
        <v>147</v>
      </c>
      <c r="D248" s="20" t="s">
        <v>433</v>
      </c>
    </row>
    <row r="249" spans="3:4">
      <c r="C249" s="19" t="s">
        <v>147</v>
      </c>
      <c r="D249" s="20" t="s">
        <v>434</v>
      </c>
    </row>
    <row r="250" spans="3:4">
      <c r="C250" s="19" t="s">
        <v>147</v>
      </c>
      <c r="D250" s="20" t="s">
        <v>435</v>
      </c>
    </row>
    <row r="251" spans="3:4">
      <c r="C251" s="19" t="s">
        <v>147</v>
      </c>
      <c r="D251" s="20" t="s">
        <v>436</v>
      </c>
    </row>
    <row r="252" spans="3:4">
      <c r="C252" s="19" t="s">
        <v>147</v>
      </c>
      <c r="D252" s="20" t="s">
        <v>437</v>
      </c>
    </row>
    <row r="253" spans="3:4">
      <c r="C253" s="19" t="s">
        <v>147</v>
      </c>
      <c r="D253" s="20" t="s">
        <v>438</v>
      </c>
    </row>
    <row r="254" spans="3:4">
      <c r="C254" s="19" t="s">
        <v>147</v>
      </c>
      <c r="D254" s="20" t="s">
        <v>439</v>
      </c>
    </row>
    <row r="255" spans="3:4">
      <c r="C255" s="19" t="s">
        <v>147</v>
      </c>
      <c r="D255" s="20" t="s">
        <v>440</v>
      </c>
    </row>
    <row r="256" spans="3:4">
      <c r="C256" s="19" t="s">
        <v>147</v>
      </c>
      <c r="D256" s="20" t="s">
        <v>441</v>
      </c>
    </row>
    <row r="257" spans="3:4">
      <c r="C257" s="19" t="s">
        <v>147</v>
      </c>
      <c r="D257" s="20" t="s">
        <v>442</v>
      </c>
    </row>
    <row r="258" spans="3:4">
      <c r="C258" s="19" t="s">
        <v>147</v>
      </c>
      <c r="D258" s="20" t="s">
        <v>443</v>
      </c>
    </row>
    <row r="259" spans="3:4">
      <c r="C259" s="19" t="s">
        <v>147</v>
      </c>
      <c r="D259" s="20" t="s">
        <v>444</v>
      </c>
    </row>
    <row r="260" spans="3:4">
      <c r="C260" s="19" t="s">
        <v>147</v>
      </c>
      <c r="D260" s="20" t="s">
        <v>445</v>
      </c>
    </row>
    <row r="261" spans="3:4">
      <c r="C261" s="19" t="s">
        <v>149</v>
      </c>
      <c r="D261" s="20" t="s">
        <v>446</v>
      </c>
    </row>
    <row r="262" spans="3:4">
      <c r="C262" s="19" t="s">
        <v>149</v>
      </c>
      <c r="D262" s="20" t="s">
        <v>447</v>
      </c>
    </row>
    <row r="263" spans="3:4">
      <c r="C263" s="19" t="s">
        <v>149</v>
      </c>
      <c r="D263" s="20" t="s">
        <v>448</v>
      </c>
    </row>
    <row r="264" spans="3:4">
      <c r="C264" s="19" t="s">
        <v>149</v>
      </c>
      <c r="D264" s="20" t="s">
        <v>449</v>
      </c>
    </row>
    <row r="265" spans="3:4">
      <c r="C265" s="19" t="s">
        <v>149</v>
      </c>
      <c r="D265" s="20" t="s">
        <v>450</v>
      </c>
    </row>
    <row r="266" spans="3:4">
      <c r="C266" s="19" t="s">
        <v>149</v>
      </c>
      <c r="D266" s="20" t="s">
        <v>451</v>
      </c>
    </row>
    <row r="267" spans="3:4">
      <c r="C267" s="19" t="s">
        <v>149</v>
      </c>
      <c r="D267" s="20" t="s">
        <v>452</v>
      </c>
    </row>
    <row r="268" spans="3:4">
      <c r="C268" s="19" t="s">
        <v>149</v>
      </c>
      <c r="D268" s="20" t="s">
        <v>453</v>
      </c>
    </row>
    <row r="269" spans="3:4">
      <c r="C269" s="19" t="s">
        <v>149</v>
      </c>
      <c r="D269" s="20" t="s">
        <v>454</v>
      </c>
    </row>
    <row r="270" spans="3:4">
      <c r="C270" s="19" t="s">
        <v>149</v>
      </c>
      <c r="D270" s="20" t="s">
        <v>455</v>
      </c>
    </row>
    <row r="271" spans="3:4">
      <c r="C271" s="19" t="s">
        <v>149</v>
      </c>
      <c r="D271" s="20" t="s">
        <v>456</v>
      </c>
    </row>
    <row r="272" spans="3:4">
      <c r="C272" s="19" t="s">
        <v>149</v>
      </c>
      <c r="D272" s="20" t="s">
        <v>457</v>
      </c>
    </row>
    <row r="273" spans="3:4">
      <c r="C273" s="19" t="s">
        <v>149</v>
      </c>
      <c r="D273" s="20" t="s">
        <v>458</v>
      </c>
    </row>
    <row r="274" spans="3:4">
      <c r="C274" s="19" t="s">
        <v>149</v>
      </c>
      <c r="D274" s="20" t="s">
        <v>459</v>
      </c>
    </row>
    <row r="275" spans="3:4">
      <c r="C275" s="19" t="s">
        <v>149</v>
      </c>
      <c r="D275" s="20" t="s">
        <v>460</v>
      </c>
    </row>
    <row r="276" spans="3:4">
      <c r="C276" s="19" t="s">
        <v>149</v>
      </c>
      <c r="D276" s="20" t="s">
        <v>461</v>
      </c>
    </row>
    <row r="277" spans="3:4">
      <c r="C277" s="19" t="s">
        <v>149</v>
      </c>
      <c r="D277" s="20" t="s">
        <v>462</v>
      </c>
    </row>
    <row r="278" spans="3:4">
      <c r="C278" s="19" t="s">
        <v>149</v>
      </c>
      <c r="D278" s="20" t="s">
        <v>463</v>
      </c>
    </row>
    <row r="279" spans="3:4">
      <c r="C279" s="19" t="s">
        <v>149</v>
      </c>
      <c r="D279" s="20" t="s">
        <v>464</v>
      </c>
    </row>
    <row r="280" spans="3:4">
      <c r="C280" s="19" t="s">
        <v>149</v>
      </c>
      <c r="D280" s="20" t="s">
        <v>465</v>
      </c>
    </row>
    <row r="281" spans="3:4">
      <c r="C281" s="19" t="s">
        <v>149</v>
      </c>
      <c r="D281" s="20" t="s">
        <v>466</v>
      </c>
    </row>
    <row r="282" spans="3:4">
      <c r="C282" s="19" t="s">
        <v>149</v>
      </c>
      <c r="D282" s="20" t="s">
        <v>467</v>
      </c>
    </row>
    <row r="283" spans="3:4">
      <c r="C283" s="19" t="s">
        <v>149</v>
      </c>
      <c r="D283" s="20" t="s">
        <v>468</v>
      </c>
    </row>
    <row r="284" spans="3:4">
      <c r="C284" s="19" t="s">
        <v>149</v>
      </c>
      <c r="D284" s="20" t="s">
        <v>469</v>
      </c>
    </row>
    <row r="285" spans="3:4">
      <c r="C285" s="19" t="s">
        <v>149</v>
      </c>
      <c r="D285" s="20" t="s">
        <v>470</v>
      </c>
    </row>
    <row r="286" spans="3:4">
      <c r="C286" s="19" t="s">
        <v>149</v>
      </c>
      <c r="D286" s="20" t="s">
        <v>471</v>
      </c>
    </row>
    <row r="287" spans="3:4">
      <c r="C287" s="19" t="s">
        <v>149</v>
      </c>
      <c r="D287" s="20" t="s">
        <v>472</v>
      </c>
    </row>
    <row r="288" spans="3:4">
      <c r="C288" s="19" t="s">
        <v>149</v>
      </c>
      <c r="D288" s="20" t="s">
        <v>473</v>
      </c>
    </row>
    <row r="289" spans="3:4">
      <c r="C289" s="19" t="s">
        <v>149</v>
      </c>
      <c r="D289" s="20" t="s">
        <v>474</v>
      </c>
    </row>
    <row r="290" spans="3:4">
      <c r="C290" s="19" t="s">
        <v>149</v>
      </c>
      <c r="D290" s="20" t="s">
        <v>475</v>
      </c>
    </row>
    <row r="291" spans="3:4">
      <c r="C291" s="19" t="s">
        <v>149</v>
      </c>
      <c r="D291" s="20" t="s">
        <v>476</v>
      </c>
    </row>
    <row r="292" spans="3:4">
      <c r="C292" s="19" t="s">
        <v>149</v>
      </c>
      <c r="D292" s="20" t="s">
        <v>477</v>
      </c>
    </row>
    <row r="293" spans="3:4">
      <c r="C293" s="19" t="s">
        <v>149</v>
      </c>
      <c r="D293" s="20" t="s">
        <v>478</v>
      </c>
    </row>
    <row r="294" spans="3:4">
      <c r="C294" s="19" t="s">
        <v>149</v>
      </c>
      <c r="D294" s="20" t="s">
        <v>479</v>
      </c>
    </row>
    <row r="295" spans="3:4">
      <c r="C295" s="19" t="s">
        <v>149</v>
      </c>
      <c r="D295" s="20" t="s">
        <v>480</v>
      </c>
    </row>
    <row r="296" spans="3:4">
      <c r="C296" s="19" t="s">
        <v>151</v>
      </c>
      <c r="D296" s="20" t="s">
        <v>481</v>
      </c>
    </row>
    <row r="297" spans="3:4">
      <c r="C297" s="19" t="s">
        <v>151</v>
      </c>
      <c r="D297" s="20" t="s">
        <v>482</v>
      </c>
    </row>
    <row r="298" spans="3:4">
      <c r="C298" s="19" t="s">
        <v>151</v>
      </c>
      <c r="D298" s="20" t="s">
        <v>483</v>
      </c>
    </row>
    <row r="299" spans="3:4">
      <c r="C299" s="19" t="s">
        <v>151</v>
      </c>
      <c r="D299" s="20" t="s">
        <v>484</v>
      </c>
    </row>
    <row r="300" spans="3:4">
      <c r="C300" s="19" t="s">
        <v>151</v>
      </c>
      <c r="D300" s="20" t="s">
        <v>485</v>
      </c>
    </row>
    <row r="301" spans="3:4">
      <c r="C301" s="19" t="s">
        <v>151</v>
      </c>
      <c r="D301" s="20" t="s">
        <v>486</v>
      </c>
    </row>
    <row r="302" spans="3:4">
      <c r="C302" s="19" t="s">
        <v>151</v>
      </c>
      <c r="D302" s="20" t="s">
        <v>487</v>
      </c>
    </row>
    <row r="303" spans="3:4">
      <c r="C303" s="19" t="s">
        <v>151</v>
      </c>
      <c r="D303" s="20" t="s">
        <v>488</v>
      </c>
    </row>
    <row r="304" spans="3:4">
      <c r="C304" s="19" t="s">
        <v>151</v>
      </c>
      <c r="D304" s="20" t="s">
        <v>489</v>
      </c>
    </row>
    <row r="305" spans="3:4">
      <c r="C305" s="19" t="s">
        <v>151</v>
      </c>
      <c r="D305" s="20" t="s">
        <v>490</v>
      </c>
    </row>
    <row r="306" spans="3:4">
      <c r="C306" s="19" t="s">
        <v>151</v>
      </c>
      <c r="D306" s="20" t="s">
        <v>491</v>
      </c>
    </row>
    <row r="307" spans="3:4">
      <c r="C307" s="19" t="s">
        <v>151</v>
      </c>
      <c r="D307" s="20" t="s">
        <v>492</v>
      </c>
    </row>
    <row r="308" spans="3:4">
      <c r="C308" s="19" t="s">
        <v>151</v>
      </c>
      <c r="D308" s="20" t="s">
        <v>493</v>
      </c>
    </row>
    <row r="309" spans="3:4">
      <c r="C309" s="19" t="s">
        <v>151</v>
      </c>
      <c r="D309" s="20" t="s">
        <v>494</v>
      </c>
    </row>
    <row r="310" spans="3:4">
      <c r="C310" s="19" t="s">
        <v>151</v>
      </c>
      <c r="D310" s="20" t="s">
        <v>495</v>
      </c>
    </row>
    <row r="311" spans="3:4">
      <c r="C311" s="19" t="s">
        <v>151</v>
      </c>
      <c r="D311" s="20" t="s">
        <v>496</v>
      </c>
    </row>
    <row r="312" spans="3:4">
      <c r="C312" s="19" t="s">
        <v>151</v>
      </c>
      <c r="D312" s="20" t="s">
        <v>497</v>
      </c>
    </row>
    <row r="313" spans="3:4">
      <c r="C313" s="19" t="s">
        <v>151</v>
      </c>
      <c r="D313" s="20" t="s">
        <v>498</v>
      </c>
    </row>
    <row r="314" spans="3:4">
      <c r="C314" s="19" t="s">
        <v>151</v>
      </c>
      <c r="D314" s="20" t="s">
        <v>499</v>
      </c>
    </row>
    <row r="315" spans="3:4">
      <c r="C315" s="19" t="s">
        <v>151</v>
      </c>
      <c r="D315" s="20" t="s">
        <v>500</v>
      </c>
    </row>
    <row r="316" spans="3:4">
      <c r="C316" s="19" t="s">
        <v>151</v>
      </c>
      <c r="D316" s="20" t="s">
        <v>501</v>
      </c>
    </row>
    <row r="317" spans="3:4">
      <c r="C317" s="19" t="s">
        <v>151</v>
      </c>
      <c r="D317" s="20" t="s">
        <v>502</v>
      </c>
    </row>
    <row r="318" spans="3:4">
      <c r="C318" s="19" t="s">
        <v>151</v>
      </c>
      <c r="D318" s="20" t="s">
        <v>503</v>
      </c>
    </row>
    <row r="319" spans="3:4">
      <c r="C319" s="19" t="s">
        <v>151</v>
      </c>
      <c r="D319" s="20" t="s">
        <v>504</v>
      </c>
    </row>
    <row r="320" spans="3:4">
      <c r="C320" s="19" t="s">
        <v>151</v>
      </c>
      <c r="D320" s="20" t="s">
        <v>505</v>
      </c>
    </row>
    <row r="321" spans="3:4">
      <c r="C321" s="19" t="s">
        <v>153</v>
      </c>
      <c r="D321" s="20" t="s">
        <v>506</v>
      </c>
    </row>
    <row r="322" spans="3:4">
      <c r="C322" s="19" t="s">
        <v>153</v>
      </c>
      <c r="D322" s="20" t="s">
        <v>507</v>
      </c>
    </row>
    <row r="323" spans="3:4">
      <c r="C323" s="19" t="s">
        <v>153</v>
      </c>
      <c r="D323" s="20" t="s">
        <v>508</v>
      </c>
    </row>
    <row r="324" spans="3:4">
      <c r="C324" s="19" t="s">
        <v>153</v>
      </c>
      <c r="D324" s="20" t="s">
        <v>509</v>
      </c>
    </row>
    <row r="325" spans="3:4">
      <c r="C325" s="19" t="s">
        <v>153</v>
      </c>
      <c r="D325" s="20" t="s">
        <v>510</v>
      </c>
    </row>
    <row r="326" spans="3:4">
      <c r="C326" s="19" t="s">
        <v>153</v>
      </c>
      <c r="D326" s="20" t="s">
        <v>511</v>
      </c>
    </row>
    <row r="327" spans="3:4">
      <c r="C327" s="19" t="s">
        <v>153</v>
      </c>
      <c r="D327" s="20" t="s">
        <v>512</v>
      </c>
    </row>
    <row r="328" spans="3:4">
      <c r="C328" s="19" t="s">
        <v>153</v>
      </c>
      <c r="D328" s="20" t="s">
        <v>513</v>
      </c>
    </row>
    <row r="329" spans="3:4">
      <c r="C329" s="19" t="s">
        <v>153</v>
      </c>
      <c r="D329" s="20" t="s">
        <v>514</v>
      </c>
    </row>
    <row r="330" spans="3:4">
      <c r="C330" s="19" t="s">
        <v>153</v>
      </c>
      <c r="D330" s="20" t="s">
        <v>515</v>
      </c>
    </row>
    <row r="331" spans="3:4">
      <c r="C331" s="19" t="s">
        <v>153</v>
      </c>
      <c r="D331" s="20" t="s">
        <v>516</v>
      </c>
    </row>
    <row r="332" spans="3:4">
      <c r="C332" s="19" t="s">
        <v>153</v>
      </c>
      <c r="D332" s="20" t="s">
        <v>517</v>
      </c>
    </row>
    <row r="333" spans="3:4">
      <c r="C333" s="19" t="s">
        <v>153</v>
      </c>
      <c r="D333" s="20" t="s">
        <v>518</v>
      </c>
    </row>
    <row r="334" spans="3:4">
      <c r="C334" s="19" t="s">
        <v>153</v>
      </c>
      <c r="D334" s="20" t="s">
        <v>519</v>
      </c>
    </row>
    <row r="335" spans="3:4">
      <c r="C335" s="19" t="s">
        <v>153</v>
      </c>
      <c r="D335" s="20" t="s">
        <v>520</v>
      </c>
    </row>
    <row r="336" spans="3:4">
      <c r="C336" s="19" t="s">
        <v>153</v>
      </c>
      <c r="D336" s="20" t="s">
        <v>521</v>
      </c>
    </row>
    <row r="337" spans="3:4">
      <c r="C337" s="19" t="s">
        <v>153</v>
      </c>
      <c r="D337" s="20" t="s">
        <v>522</v>
      </c>
    </row>
    <row r="338" spans="3:4">
      <c r="C338" s="19" t="s">
        <v>153</v>
      </c>
      <c r="D338" s="20" t="s">
        <v>523</v>
      </c>
    </row>
    <row r="339" spans="3:4">
      <c r="C339" s="19" t="s">
        <v>153</v>
      </c>
      <c r="D339" s="20" t="s">
        <v>524</v>
      </c>
    </row>
    <row r="340" spans="3:4">
      <c r="C340" s="19" t="s">
        <v>153</v>
      </c>
      <c r="D340" s="20" t="s">
        <v>525</v>
      </c>
    </row>
    <row r="341" spans="3:4">
      <c r="C341" s="19" t="s">
        <v>153</v>
      </c>
      <c r="D341" s="20" t="s">
        <v>526</v>
      </c>
    </row>
    <row r="342" spans="3:4">
      <c r="C342" s="19" t="s">
        <v>153</v>
      </c>
      <c r="D342" s="20" t="s">
        <v>527</v>
      </c>
    </row>
    <row r="343" spans="3:4">
      <c r="C343" s="19" t="s">
        <v>153</v>
      </c>
      <c r="D343" s="20" t="s">
        <v>528</v>
      </c>
    </row>
    <row r="344" spans="3:4">
      <c r="C344" s="19" t="s">
        <v>153</v>
      </c>
      <c r="D344" s="20" t="s">
        <v>529</v>
      </c>
    </row>
    <row r="345" spans="3:4">
      <c r="C345" s="19" t="s">
        <v>153</v>
      </c>
      <c r="D345" s="20" t="s">
        <v>530</v>
      </c>
    </row>
    <row r="346" spans="3:4">
      <c r="C346" s="19" t="s">
        <v>153</v>
      </c>
      <c r="D346" s="20" t="s">
        <v>531</v>
      </c>
    </row>
    <row r="347" spans="3:4">
      <c r="C347" s="19" t="s">
        <v>153</v>
      </c>
      <c r="D347" s="20" t="s">
        <v>532</v>
      </c>
    </row>
    <row r="348" spans="3:4">
      <c r="C348" s="19" t="s">
        <v>153</v>
      </c>
      <c r="D348" s="20" t="s">
        <v>533</v>
      </c>
    </row>
    <row r="349" spans="3:4">
      <c r="C349" s="19" t="s">
        <v>153</v>
      </c>
      <c r="D349" s="20" t="s">
        <v>534</v>
      </c>
    </row>
    <row r="350" spans="3:4">
      <c r="C350" s="19" t="s">
        <v>153</v>
      </c>
      <c r="D350" s="20" t="s">
        <v>535</v>
      </c>
    </row>
    <row r="351" spans="3:4">
      <c r="C351" s="19" t="s">
        <v>153</v>
      </c>
      <c r="D351" s="20" t="s">
        <v>536</v>
      </c>
    </row>
    <row r="352" spans="3:4">
      <c r="C352" s="19" t="s">
        <v>153</v>
      </c>
      <c r="D352" s="20" t="s">
        <v>537</v>
      </c>
    </row>
    <row r="353" spans="3:4">
      <c r="C353" s="19" t="s">
        <v>153</v>
      </c>
      <c r="D353" s="20" t="s">
        <v>538</v>
      </c>
    </row>
    <row r="354" spans="3:4">
      <c r="C354" s="19" t="s">
        <v>153</v>
      </c>
      <c r="D354" s="20" t="s">
        <v>539</v>
      </c>
    </row>
    <row r="355" spans="3:4">
      <c r="C355" s="19" t="s">
        <v>153</v>
      </c>
      <c r="D355" s="20" t="s">
        <v>540</v>
      </c>
    </row>
    <row r="356" spans="3:4">
      <c r="C356" s="19" t="s">
        <v>155</v>
      </c>
      <c r="D356" s="20" t="s">
        <v>541</v>
      </c>
    </row>
    <row r="357" spans="3:4">
      <c r="C357" s="19" t="s">
        <v>155</v>
      </c>
      <c r="D357" s="20" t="s">
        <v>542</v>
      </c>
    </row>
    <row r="358" spans="3:4">
      <c r="C358" s="19" t="s">
        <v>155</v>
      </c>
      <c r="D358" s="20" t="s">
        <v>543</v>
      </c>
    </row>
    <row r="359" spans="3:4">
      <c r="C359" s="19" t="s">
        <v>155</v>
      </c>
      <c r="D359" s="20" t="s">
        <v>544</v>
      </c>
    </row>
    <row r="360" spans="3:4">
      <c r="C360" s="19" t="s">
        <v>155</v>
      </c>
      <c r="D360" s="20" t="s">
        <v>545</v>
      </c>
    </row>
    <row r="361" spans="3:4">
      <c r="C361" s="19" t="s">
        <v>155</v>
      </c>
      <c r="D361" s="20" t="s">
        <v>546</v>
      </c>
    </row>
    <row r="362" spans="3:4">
      <c r="C362" s="19" t="s">
        <v>155</v>
      </c>
      <c r="D362" s="20" t="s">
        <v>547</v>
      </c>
    </row>
    <row r="363" spans="3:4">
      <c r="C363" s="19" t="s">
        <v>155</v>
      </c>
      <c r="D363" s="20" t="s">
        <v>548</v>
      </c>
    </row>
    <row r="364" spans="3:4">
      <c r="C364" s="19" t="s">
        <v>155</v>
      </c>
      <c r="D364" s="20" t="s">
        <v>549</v>
      </c>
    </row>
    <row r="365" spans="3:4">
      <c r="C365" s="19" t="s">
        <v>155</v>
      </c>
      <c r="D365" s="20" t="s">
        <v>550</v>
      </c>
    </row>
    <row r="366" spans="3:4">
      <c r="C366" s="19" t="s">
        <v>155</v>
      </c>
      <c r="D366" s="20" t="s">
        <v>551</v>
      </c>
    </row>
    <row r="367" spans="3:4">
      <c r="C367" s="19" t="s">
        <v>155</v>
      </c>
      <c r="D367" s="20" t="s">
        <v>204</v>
      </c>
    </row>
    <row r="368" spans="3:4">
      <c r="C368" s="19" t="s">
        <v>155</v>
      </c>
      <c r="D368" s="20" t="s">
        <v>552</v>
      </c>
    </row>
    <row r="369" spans="3:4">
      <c r="C369" s="19" t="s">
        <v>155</v>
      </c>
      <c r="D369" s="20" t="s">
        <v>553</v>
      </c>
    </row>
    <row r="370" spans="3:4">
      <c r="C370" s="19" t="s">
        <v>155</v>
      </c>
      <c r="D370" s="20" t="s">
        <v>554</v>
      </c>
    </row>
    <row r="371" spans="3:4">
      <c r="C371" s="19" t="s">
        <v>155</v>
      </c>
      <c r="D371" s="20" t="s">
        <v>555</v>
      </c>
    </row>
    <row r="372" spans="3:4">
      <c r="C372" s="19" t="s">
        <v>155</v>
      </c>
      <c r="D372" s="20" t="s">
        <v>556</v>
      </c>
    </row>
    <row r="373" spans="3:4">
      <c r="C373" s="19" t="s">
        <v>155</v>
      </c>
      <c r="D373" s="20" t="s">
        <v>557</v>
      </c>
    </row>
    <row r="374" spans="3:4">
      <c r="C374" s="19" t="s">
        <v>155</v>
      </c>
      <c r="D374" s="20" t="s">
        <v>558</v>
      </c>
    </row>
    <row r="375" spans="3:4">
      <c r="C375" s="19" t="s">
        <v>155</v>
      </c>
      <c r="D375" s="20" t="s">
        <v>559</v>
      </c>
    </row>
    <row r="376" spans="3:4">
      <c r="C376" s="19" t="s">
        <v>155</v>
      </c>
      <c r="D376" s="20" t="s">
        <v>560</v>
      </c>
    </row>
    <row r="377" spans="3:4">
      <c r="C377" s="19" t="s">
        <v>155</v>
      </c>
      <c r="D377" s="20" t="s">
        <v>561</v>
      </c>
    </row>
    <row r="378" spans="3:4">
      <c r="C378" s="19" t="s">
        <v>155</v>
      </c>
      <c r="D378" s="20" t="s">
        <v>562</v>
      </c>
    </row>
    <row r="379" spans="3:4">
      <c r="C379" s="19" t="s">
        <v>155</v>
      </c>
      <c r="D379" s="20" t="s">
        <v>563</v>
      </c>
    </row>
    <row r="380" spans="3:4">
      <c r="C380" s="19" t="s">
        <v>155</v>
      </c>
      <c r="D380" s="20" t="s">
        <v>564</v>
      </c>
    </row>
    <row r="381" spans="3:4">
      <c r="C381" s="19" t="s">
        <v>155</v>
      </c>
      <c r="D381" s="20" t="s">
        <v>565</v>
      </c>
    </row>
    <row r="382" spans="3:4">
      <c r="C382" s="19" t="s">
        <v>155</v>
      </c>
      <c r="D382" s="20" t="s">
        <v>566</v>
      </c>
    </row>
    <row r="383" spans="3:4">
      <c r="C383" s="19" t="s">
        <v>155</v>
      </c>
      <c r="D383" s="20" t="s">
        <v>567</v>
      </c>
    </row>
    <row r="384" spans="3:4">
      <c r="C384" s="19" t="s">
        <v>155</v>
      </c>
      <c r="D384" s="20" t="s">
        <v>568</v>
      </c>
    </row>
    <row r="385" spans="3:4">
      <c r="C385" s="19" t="s">
        <v>155</v>
      </c>
      <c r="D385" s="20" t="s">
        <v>569</v>
      </c>
    </row>
    <row r="386" spans="3:4">
      <c r="C386" s="19" t="s">
        <v>155</v>
      </c>
      <c r="D386" s="20" t="s">
        <v>570</v>
      </c>
    </row>
    <row r="387" spans="3:4">
      <c r="C387" s="19" t="s">
        <v>155</v>
      </c>
      <c r="D387" s="20" t="s">
        <v>526</v>
      </c>
    </row>
    <row r="388" spans="3:4">
      <c r="C388" s="19" t="s">
        <v>155</v>
      </c>
      <c r="D388" s="20" t="s">
        <v>571</v>
      </c>
    </row>
    <row r="389" spans="3:4">
      <c r="C389" s="19" t="s">
        <v>155</v>
      </c>
      <c r="D389" s="20" t="s">
        <v>572</v>
      </c>
    </row>
    <row r="390" spans="3:4">
      <c r="C390" s="19" t="s">
        <v>155</v>
      </c>
      <c r="D390" s="20" t="s">
        <v>573</v>
      </c>
    </row>
    <row r="391" spans="3:4">
      <c r="C391" s="19" t="s">
        <v>155</v>
      </c>
      <c r="D391" s="20" t="s">
        <v>574</v>
      </c>
    </row>
    <row r="392" spans="3:4">
      <c r="C392" s="19" t="s">
        <v>155</v>
      </c>
      <c r="D392" s="20" t="s">
        <v>575</v>
      </c>
    </row>
    <row r="393" spans="3:4">
      <c r="C393" s="19" t="s">
        <v>155</v>
      </c>
      <c r="D393" s="20" t="s">
        <v>576</v>
      </c>
    </row>
    <row r="394" spans="3:4">
      <c r="C394" s="19" t="s">
        <v>155</v>
      </c>
      <c r="D394" s="20" t="s">
        <v>577</v>
      </c>
    </row>
    <row r="395" spans="3:4">
      <c r="C395" s="19" t="s">
        <v>155</v>
      </c>
      <c r="D395" s="20" t="s">
        <v>578</v>
      </c>
    </row>
    <row r="396" spans="3:4">
      <c r="C396" s="19" t="s">
        <v>155</v>
      </c>
      <c r="D396" s="20" t="s">
        <v>579</v>
      </c>
    </row>
    <row r="397" spans="3:4">
      <c r="C397" s="19" t="s">
        <v>155</v>
      </c>
      <c r="D397" s="20" t="s">
        <v>580</v>
      </c>
    </row>
    <row r="398" spans="3:4">
      <c r="C398" s="19" t="s">
        <v>155</v>
      </c>
      <c r="D398" s="20" t="s">
        <v>581</v>
      </c>
    </row>
    <row r="399" spans="3:4">
      <c r="C399" s="19" t="s">
        <v>155</v>
      </c>
      <c r="D399" s="20" t="s">
        <v>582</v>
      </c>
    </row>
    <row r="400" spans="3:4">
      <c r="C400" s="19" t="s">
        <v>155</v>
      </c>
      <c r="D400" s="20" t="s">
        <v>583</v>
      </c>
    </row>
    <row r="401" spans="3:4">
      <c r="C401" s="19" t="s">
        <v>155</v>
      </c>
      <c r="D401" s="20" t="s">
        <v>584</v>
      </c>
    </row>
    <row r="402" spans="3:4">
      <c r="C402" s="19" t="s">
        <v>155</v>
      </c>
      <c r="D402" s="20" t="s">
        <v>585</v>
      </c>
    </row>
    <row r="403" spans="3:4">
      <c r="C403" s="19" t="s">
        <v>155</v>
      </c>
      <c r="D403" s="20" t="s">
        <v>586</v>
      </c>
    </row>
    <row r="404" spans="3:4">
      <c r="C404" s="19" t="s">
        <v>155</v>
      </c>
      <c r="D404" s="20" t="s">
        <v>587</v>
      </c>
    </row>
    <row r="405" spans="3:4">
      <c r="C405" s="19" t="s">
        <v>155</v>
      </c>
      <c r="D405" s="20" t="s">
        <v>588</v>
      </c>
    </row>
    <row r="406" spans="3:4">
      <c r="C406" s="19" t="s">
        <v>155</v>
      </c>
      <c r="D406" s="20" t="s">
        <v>589</v>
      </c>
    </row>
    <row r="407" spans="3:4">
      <c r="C407" s="19" t="s">
        <v>155</v>
      </c>
      <c r="D407" s="20" t="s">
        <v>590</v>
      </c>
    </row>
    <row r="408" spans="3:4">
      <c r="C408" s="19" t="s">
        <v>155</v>
      </c>
      <c r="D408" s="20" t="s">
        <v>591</v>
      </c>
    </row>
    <row r="409" spans="3:4">
      <c r="C409" s="19" t="s">
        <v>155</v>
      </c>
      <c r="D409" s="20" t="s">
        <v>592</v>
      </c>
    </row>
    <row r="410" spans="3:4">
      <c r="C410" s="19" t="s">
        <v>155</v>
      </c>
      <c r="D410" s="20" t="s">
        <v>593</v>
      </c>
    </row>
    <row r="411" spans="3:4">
      <c r="C411" s="19" t="s">
        <v>155</v>
      </c>
      <c r="D411" s="20" t="s">
        <v>594</v>
      </c>
    </row>
    <row r="412" spans="3:4">
      <c r="C412" s="19" t="s">
        <v>155</v>
      </c>
      <c r="D412" s="20" t="s">
        <v>595</v>
      </c>
    </row>
    <row r="413" spans="3:4">
      <c r="C413" s="19" t="s">
        <v>155</v>
      </c>
      <c r="D413" s="20" t="s">
        <v>596</v>
      </c>
    </row>
    <row r="414" spans="3:4">
      <c r="C414" s="19" t="s">
        <v>155</v>
      </c>
      <c r="D414" s="20" t="s">
        <v>597</v>
      </c>
    </row>
    <row r="415" spans="3:4">
      <c r="C415" s="19" t="s">
        <v>157</v>
      </c>
      <c r="D415" s="20" t="s">
        <v>598</v>
      </c>
    </row>
    <row r="416" spans="3:4">
      <c r="C416" s="19" t="s">
        <v>157</v>
      </c>
      <c r="D416" s="20" t="s">
        <v>599</v>
      </c>
    </row>
    <row r="417" spans="3:4">
      <c r="C417" s="19" t="s">
        <v>157</v>
      </c>
      <c r="D417" s="20" t="s">
        <v>600</v>
      </c>
    </row>
    <row r="418" spans="3:4">
      <c r="C418" s="19" t="s">
        <v>157</v>
      </c>
      <c r="D418" s="20" t="s">
        <v>601</v>
      </c>
    </row>
    <row r="419" spans="3:4">
      <c r="C419" s="19" t="s">
        <v>157</v>
      </c>
      <c r="D419" s="20" t="s">
        <v>602</v>
      </c>
    </row>
    <row r="420" spans="3:4">
      <c r="C420" s="19" t="s">
        <v>157</v>
      </c>
      <c r="D420" s="20" t="s">
        <v>603</v>
      </c>
    </row>
    <row r="421" spans="3:4">
      <c r="C421" s="19" t="s">
        <v>157</v>
      </c>
      <c r="D421" s="20" t="s">
        <v>604</v>
      </c>
    </row>
    <row r="422" spans="3:4">
      <c r="C422" s="19" t="s">
        <v>157</v>
      </c>
      <c r="D422" s="20" t="s">
        <v>605</v>
      </c>
    </row>
    <row r="423" spans="3:4">
      <c r="C423" s="19" t="s">
        <v>157</v>
      </c>
      <c r="D423" s="20" t="s">
        <v>606</v>
      </c>
    </row>
    <row r="424" spans="3:4">
      <c r="C424" s="19" t="s">
        <v>157</v>
      </c>
      <c r="D424" s="20" t="s">
        <v>607</v>
      </c>
    </row>
    <row r="425" spans="3:4">
      <c r="C425" s="19" t="s">
        <v>157</v>
      </c>
      <c r="D425" s="20" t="s">
        <v>608</v>
      </c>
    </row>
    <row r="426" spans="3:4">
      <c r="C426" s="19" t="s">
        <v>157</v>
      </c>
      <c r="D426" s="20" t="s">
        <v>609</v>
      </c>
    </row>
    <row r="427" spans="3:4">
      <c r="C427" s="19" t="s">
        <v>157</v>
      </c>
      <c r="D427" s="20" t="s">
        <v>610</v>
      </c>
    </row>
    <row r="428" spans="3:4">
      <c r="C428" s="19" t="s">
        <v>157</v>
      </c>
      <c r="D428" s="20" t="s">
        <v>611</v>
      </c>
    </row>
    <row r="429" spans="3:4">
      <c r="C429" s="19" t="s">
        <v>157</v>
      </c>
      <c r="D429" s="20" t="s">
        <v>612</v>
      </c>
    </row>
    <row r="430" spans="3:4">
      <c r="C430" s="19" t="s">
        <v>157</v>
      </c>
      <c r="D430" s="20" t="s">
        <v>613</v>
      </c>
    </row>
    <row r="431" spans="3:4">
      <c r="C431" s="19" t="s">
        <v>157</v>
      </c>
      <c r="D431" s="20" t="s">
        <v>614</v>
      </c>
    </row>
    <row r="432" spans="3:4">
      <c r="C432" s="19" t="s">
        <v>157</v>
      </c>
      <c r="D432" s="20" t="s">
        <v>615</v>
      </c>
    </row>
    <row r="433" spans="3:4">
      <c r="C433" s="19" t="s">
        <v>157</v>
      </c>
      <c r="D433" s="20" t="s">
        <v>616</v>
      </c>
    </row>
    <row r="434" spans="3:4">
      <c r="C434" s="19" t="s">
        <v>157</v>
      </c>
      <c r="D434" s="20" t="s">
        <v>617</v>
      </c>
    </row>
    <row r="435" spans="3:4">
      <c r="C435" s="19" t="s">
        <v>157</v>
      </c>
      <c r="D435" s="20" t="s">
        <v>618</v>
      </c>
    </row>
    <row r="436" spans="3:4">
      <c r="C436" s="19" t="s">
        <v>157</v>
      </c>
      <c r="D436" s="20" t="s">
        <v>619</v>
      </c>
    </row>
    <row r="437" spans="3:4">
      <c r="C437" s="19" t="s">
        <v>157</v>
      </c>
      <c r="D437" s="20" t="s">
        <v>620</v>
      </c>
    </row>
    <row r="438" spans="3:4">
      <c r="C438" s="19" t="s">
        <v>157</v>
      </c>
      <c r="D438" s="20" t="s">
        <v>621</v>
      </c>
    </row>
    <row r="439" spans="3:4">
      <c r="C439" s="19" t="s">
        <v>157</v>
      </c>
      <c r="D439" s="20" t="s">
        <v>622</v>
      </c>
    </row>
    <row r="440" spans="3:4">
      <c r="C440" s="19" t="s">
        <v>157</v>
      </c>
      <c r="D440" s="20" t="s">
        <v>623</v>
      </c>
    </row>
    <row r="441" spans="3:4">
      <c r="C441" s="19" t="s">
        <v>157</v>
      </c>
      <c r="D441" s="20" t="s">
        <v>624</v>
      </c>
    </row>
    <row r="442" spans="3:4">
      <c r="C442" s="19" t="s">
        <v>157</v>
      </c>
      <c r="D442" s="20" t="s">
        <v>625</v>
      </c>
    </row>
    <row r="443" spans="3:4">
      <c r="C443" s="19" t="s">
        <v>157</v>
      </c>
      <c r="D443" s="20" t="s">
        <v>626</v>
      </c>
    </row>
    <row r="444" spans="3:4">
      <c r="C444" s="19" t="s">
        <v>157</v>
      </c>
      <c r="D444" s="20" t="s">
        <v>627</v>
      </c>
    </row>
    <row r="445" spans="3:4">
      <c r="C445" s="19" t="s">
        <v>157</v>
      </c>
      <c r="D445" s="20" t="s">
        <v>628</v>
      </c>
    </row>
    <row r="446" spans="3:4">
      <c r="C446" s="19" t="s">
        <v>157</v>
      </c>
      <c r="D446" s="20" t="s">
        <v>629</v>
      </c>
    </row>
    <row r="447" spans="3:4">
      <c r="C447" s="19" t="s">
        <v>157</v>
      </c>
      <c r="D447" s="20" t="s">
        <v>630</v>
      </c>
    </row>
    <row r="448" spans="3:4">
      <c r="C448" s="19" t="s">
        <v>157</v>
      </c>
      <c r="D448" s="20" t="s">
        <v>631</v>
      </c>
    </row>
    <row r="449" spans="3:4">
      <c r="C449" s="19" t="s">
        <v>157</v>
      </c>
      <c r="D449" s="20" t="s">
        <v>632</v>
      </c>
    </row>
    <row r="450" spans="3:4">
      <c r="C450" s="19" t="s">
        <v>157</v>
      </c>
      <c r="D450" s="20" t="s">
        <v>633</v>
      </c>
    </row>
    <row r="451" spans="3:4">
      <c r="C451" s="19" t="s">
        <v>157</v>
      </c>
      <c r="D451" s="20" t="s">
        <v>634</v>
      </c>
    </row>
    <row r="452" spans="3:4">
      <c r="C452" s="19" t="s">
        <v>157</v>
      </c>
      <c r="D452" s="20" t="s">
        <v>635</v>
      </c>
    </row>
    <row r="453" spans="3:4">
      <c r="C453" s="19" t="s">
        <v>157</v>
      </c>
      <c r="D453" s="20" t="s">
        <v>636</v>
      </c>
    </row>
    <row r="454" spans="3:4">
      <c r="C454" s="19" t="s">
        <v>157</v>
      </c>
      <c r="D454" s="20" t="s">
        <v>637</v>
      </c>
    </row>
    <row r="455" spans="3:4">
      <c r="C455" s="19" t="s">
        <v>157</v>
      </c>
      <c r="D455" s="20" t="s">
        <v>638</v>
      </c>
    </row>
    <row r="456" spans="3:4">
      <c r="C456" s="19" t="s">
        <v>157</v>
      </c>
      <c r="D456" s="20" t="s">
        <v>639</v>
      </c>
    </row>
    <row r="457" spans="3:4">
      <c r="C457" s="19" t="s">
        <v>157</v>
      </c>
      <c r="D457" s="20" t="s">
        <v>640</v>
      </c>
    </row>
    <row r="458" spans="3:4">
      <c r="C458" s="19" t="s">
        <v>157</v>
      </c>
      <c r="D458" s="20" t="s">
        <v>641</v>
      </c>
    </row>
    <row r="459" spans="3:4">
      <c r="C459" s="19" t="s">
        <v>159</v>
      </c>
      <c r="D459" s="20" t="s">
        <v>642</v>
      </c>
    </row>
    <row r="460" spans="3:4">
      <c r="C460" s="19" t="s">
        <v>159</v>
      </c>
      <c r="D460" s="20" t="s">
        <v>643</v>
      </c>
    </row>
    <row r="461" spans="3:4">
      <c r="C461" s="19" t="s">
        <v>159</v>
      </c>
      <c r="D461" s="20" t="s">
        <v>644</v>
      </c>
    </row>
    <row r="462" spans="3:4">
      <c r="C462" s="19" t="s">
        <v>159</v>
      </c>
      <c r="D462" s="20" t="s">
        <v>645</v>
      </c>
    </row>
    <row r="463" spans="3:4">
      <c r="C463" s="19" t="s">
        <v>159</v>
      </c>
      <c r="D463" s="20" t="s">
        <v>646</v>
      </c>
    </row>
    <row r="464" spans="3:4">
      <c r="C464" s="19" t="s">
        <v>159</v>
      </c>
      <c r="D464" s="20" t="s">
        <v>647</v>
      </c>
    </row>
    <row r="465" spans="3:4">
      <c r="C465" s="19" t="s">
        <v>159</v>
      </c>
      <c r="D465" s="20" t="s">
        <v>648</v>
      </c>
    </row>
    <row r="466" spans="3:4">
      <c r="C466" s="19" t="s">
        <v>159</v>
      </c>
      <c r="D466" s="20" t="s">
        <v>649</v>
      </c>
    </row>
    <row r="467" spans="3:4">
      <c r="C467" s="19" t="s">
        <v>159</v>
      </c>
      <c r="D467" s="20" t="s">
        <v>650</v>
      </c>
    </row>
    <row r="468" spans="3:4">
      <c r="C468" s="19" t="s">
        <v>159</v>
      </c>
      <c r="D468" s="20" t="s">
        <v>651</v>
      </c>
    </row>
    <row r="469" spans="3:4">
      <c r="C469" s="19" t="s">
        <v>159</v>
      </c>
      <c r="D469" s="20" t="s">
        <v>652</v>
      </c>
    </row>
    <row r="470" spans="3:4">
      <c r="C470" s="19" t="s">
        <v>159</v>
      </c>
      <c r="D470" s="20" t="s">
        <v>653</v>
      </c>
    </row>
    <row r="471" spans="3:4">
      <c r="C471" s="19" t="s">
        <v>159</v>
      </c>
      <c r="D471" s="20" t="s">
        <v>654</v>
      </c>
    </row>
    <row r="472" spans="3:4">
      <c r="C472" s="19" t="s">
        <v>159</v>
      </c>
      <c r="D472" s="20" t="s">
        <v>655</v>
      </c>
    </row>
    <row r="473" spans="3:4">
      <c r="C473" s="19" t="s">
        <v>159</v>
      </c>
      <c r="D473" s="20" t="s">
        <v>656</v>
      </c>
    </row>
    <row r="474" spans="3:4">
      <c r="C474" s="19" t="s">
        <v>159</v>
      </c>
      <c r="D474" s="20" t="s">
        <v>657</v>
      </c>
    </row>
    <row r="475" spans="3:4">
      <c r="C475" s="19" t="s">
        <v>159</v>
      </c>
      <c r="D475" s="20" t="s">
        <v>658</v>
      </c>
    </row>
    <row r="476" spans="3:4">
      <c r="C476" s="19" t="s">
        <v>159</v>
      </c>
      <c r="D476" s="20" t="s">
        <v>659</v>
      </c>
    </row>
    <row r="477" spans="3:4">
      <c r="C477" s="19" t="s">
        <v>159</v>
      </c>
      <c r="D477" s="20" t="s">
        <v>660</v>
      </c>
    </row>
    <row r="478" spans="3:4">
      <c r="C478" s="19" t="s">
        <v>159</v>
      </c>
      <c r="D478" s="20" t="s">
        <v>661</v>
      </c>
    </row>
    <row r="479" spans="3:4">
      <c r="C479" s="19" t="s">
        <v>159</v>
      </c>
      <c r="D479" s="20" t="s">
        <v>662</v>
      </c>
    </row>
    <row r="480" spans="3:4">
      <c r="C480" s="19" t="s">
        <v>159</v>
      </c>
      <c r="D480" s="20" t="s">
        <v>663</v>
      </c>
    </row>
    <row r="481" spans="3:4">
      <c r="C481" s="19" t="s">
        <v>159</v>
      </c>
      <c r="D481" s="20" t="s">
        <v>664</v>
      </c>
    </row>
    <row r="482" spans="3:4">
      <c r="C482" s="19" t="s">
        <v>159</v>
      </c>
      <c r="D482" s="20" t="s">
        <v>665</v>
      </c>
    </row>
    <row r="483" spans="3:4">
      <c r="C483" s="19" t="s">
        <v>159</v>
      </c>
      <c r="D483" s="20" t="s">
        <v>666</v>
      </c>
    </row>
    <row r="484" spans="3:4">
      <c r="C484" s="19" t="s">
        <v>161</v>
      </c>
      <c r="D484" s="20" t="s">
        <v>667</v>
      </c>
    </row>
    <row r="485" spans="3:4">
      <c r="C485" s="19" t="s">
        <v>161</v>
      </c>
      <c r="D485" s="20" t="s">
        <v>668</v>
      </c>
    </row>
    <row r="486" spans="3:4">
      <c r="C486" s="19" t="s">
        <v>161</v>
      </c>
      <c r="D486" s="20" t="s">
        <v>669</v>
      </c>
    </row>
    <row r="487" spans="3:4">
      <c r="C487" s="19" t="s">
        <v>161</v>
      </c>
      <c r="D487" s="20" t="s">
        <v>670</v>
      </c>
    </row>
    <row r="488" spans="3:4">
      <c r="C488" s="19" t="s">
        <v>161</v>
      </c>
      <c r="D488" s="20" t="s">
        <v>671</v>
      </c>
    </row>
    <row r="489" spans="3:4">
      <c r="C489" s="19" t="s">
        <v>161</v>
      </c>
      <c r="D489" s="20" t="s">
        <v>672</v>
      </c>
    </row>
    <row r="490" spans="3:4">
      <c r="C490" s="19" t="s">
        <v>161</v>
      </c>
      <c r="D490" s="20" t="s">
        <v>673</v>
      </c>
    </row>
    <row r="491" spans="3:4">
      <c r="C491" s="19" t="s">
        <v>161</v>
      </c>
      <c r="D491" s="20" t="s">
        <v>674</v>
      </c>
    </row>
    <row r="492" spans="3:4">
      <c r="C492" s="19" t="s">
        <v>161</v>
      </c>
      <c r="D492" s="20" t="s">
        <v>675</v>
      </c>
    </row>
    <row r="493" spans="3:4">
      <c r="C493" s="19" t="s">
        <v>161</v>
      </c>
      <c r="D493" s="20" t="s">
        <v>676</v>
      </c>
    </row>
    <row r="494" spans="3:4">
      <c r="C494" s="19" t="s">
        <v>161</v>
      </c>
      <c r="D494" s="20" t="s">
        <v>677</v>
      </c>
    </row>
    <row r="495" spans="3:4">
      <c r="C495" s="19" t="s">
        <v>161</v>
      </c>
      <c r="D495" s="20" t="s">
        <v>678</v>
      </c>
    </row>
    <row r="496" spans="3:4">
      <c r="C496" s="19" t="s">
        <v>161</v>
      </c>
      <c r="D496" s="20" t="s">
        <v>679</v>
      </c>
    </row>
    <row r="497" spans="3:4">
      <c r="C497" s="19" t="s">
        <v>161</v>
      </c>
      <c r="D497" s="20" t="s">
        <v>680</v>
      </c>
    </row>
    <row r="498" spans="3:4">
      <c r="C498" s="19" t="s">
        <v>161</v>
      </c>
      <c r="D498" s="20" t="s">
        <v>681</v>
      </c>
    </row>
    <row r="499" spans="3:4">
      <c r="C499" s="19" t="s">
        <v>161</v>
      </c>
      <c r="D499" s="20" t="s">
        <v>682</v>
      </c>
    </row>
    <row r="500" spans="3:4">
      <c r="C500" s="19" t="s">
        <v>161</v>
      </c>
      <c r="D500" s="20" t="s">
        <v>683</v>
      </c>
    </row>
    <row r="501" spans="3:4">
      <c r="C501" s="19" t="s">
        <v>161</v>
      </c>
      <c r="D501" s="20" t="s">
        <v>684</v>
      </c>
    </row>
    <row r="502" spans="3:4">
      <c r="C502" s="19" t="s">
        <v>161</v>
      </c>
      <c r="D502" s="20" t="s">
        <v>685</v>
      </c>
    </row>
    <row r="503" spans="3:4">
      <c r="C503" s="19" t="s">
        <v>161</v>
      </c>
      <c r="D503" s="20" t="s">
        <v>686</v>
      </c>
    </row>
    <row r="504" spans="3:4">
      <c r="C504" s="19" t="s">
        <v>161</v>
      </c>
      <c r="D504" s="20" t="s">
        <v>687</v>
      </c>
    </row>
    <row r="505" spans="3:4">
      <c r="C505" s="19" t="s">
        <v>161</v>
      </c>
      <c r="D505" s="20" t="s">
        <v>688</v>
      </c>
    </row>
    <row r="506" spans="3:4">
      <c r="C506" s="19" t="s">
        <v>161</v>
      </c>
      <c r="D506" s="20" t="s">
        <v>689</v>
      </c>
    </row>
    <row r="507" spans="3:4">
      <c r="C507" s="19" t="s">
        <v>161</v>
      </c>
      <c r="D507" s="20" t="s">
        <v>690</v>
      </c>
    </row>
    <row r="508" spans="3:4">
      <c r="C508" s="19" t="s">
        <v>161</v>
      </c>
      <c r="D508" s="20" t="s">
        <v>691</v>
      </c>
    </row>
    <row r="509" spans="3:4">
      <c r="C509" s="19" t="s">
        <v>161</v>
      </c>
      <c r="D509" s="20" t="s">
        <v>692</v>
      </c>
    </row>
    <row r="510" spans="3:4">
      <c r="C510" s="19" t="s">
        <v>161</v>
      </c>
      <c r="D510" s="20" t="s">
        <v>693</v>
      </c>
    </row>
    <row r="511" spans="3:4">
      <c r="C511" s="19" t="s">
        <v>161</v>
      </c>
      <c r="D511" s="20" t="s">
        <v>571</v>
      </c>
    </row>
    <row r="512" spans="3:4">
      <c r="C512" s="19" t="s">
        <v>161</v>
      </c>
      <c r="D512" s="20" t="s">
        <v>694</v>
      </c>
    </row>
    <row r="513" spans="3:4">
      <c r="C513" s="19" t="s">
        <v>161</v>
      </c>
      <c r="D513" s="20" t="s">
        <v>695</v>
      </c>
    </row>
    <row r="514" spans="3:4">
      <c r="C514" s="19" t="s">
        <v>161</v>
      </c>
      <c r="D514" s="20" t="s">
        <v>696</v>
      </c>
    </row>
    <row r="515" spans="3:4">
      <c r="C515" s="19" t="s">
        <v>161</v>
      </c>
      <c r="D515" s="20" t="s">
        <v>697</v>
      </c>
    </row>
    <row r="516" spans="3:4">
      <c r="C516" s="19" t="s">
        <v>161</v>
      </c>
      <c r="D516" s="20" t="s">
        <v>698</v>
      </c>
    </row>
    <row r="517" spans="3:4">
      <c r="C517" s="19" t="s">
        <v>161</v>
      </c>
      <c r="D517" s="20" t="s">
        <v>699</v>
      </c>
    </row>
    <row r="518" spans="3:4">
      <c r="C518" s="19" t="s">
        <v>161</v>
      </c>
      <c r="D518" s="20" t="s">
        <v>700</v>
      </c>
    </row>
    <row r="519" spans="3:4">
      <c r="C519" s="19" t="s">
        <v>163</v>
      </c>
      <c r="D519" s="20" t="s">
        <v>701</v>
      </c>
    </row>
    <row r="520" spans="3:4">
      <c r="C520" s="19" t="s">
        <v>163</v>
      </c>
      <c r="D520" s="20" t="s">
        <v>702</v>
      </c>
    </row>
    <row r="521" spans="3:4">
      <c r="C521" s="19" t="s">
        <v>163</v>
      </c>
      <c r="D521" s="20" t="s">
        <v>703</v>
      </c>
    </row>
    <row r="522" spans="3:4">
      <c r="C522" s="19" t="s">
        <v>163</v>
      </c>
      <c r="D522" s="20" t="s">
        <v>704</v>
      </c>
    </row>
    <row r="523" spans="3:4">
      <c r="C523" s="19" t="s">
        <v>163</v>
      </c>
      <c r="D523" s="20" t="s">
        <v>705</v>
      </c>
    </row>
    <row r="524" spans="3:4">
      <c r="C524" s="19" t="s">
        <v>163</v>
      </c>
      <c r="D524" s="20" t="s">
        <v>706</v>
      </c>
    </row>
    <row r="525" spans="3:4">
      <c r="C525" s="19" t="s">
        <v>163</v>
      </c>
      <c r="D525" s="20" t="s">
        <v>707</v>
      </c>
    </row>
    <row r="526" spans="3:4">
      <c r="C526" s="19" t="s">
        <v>163</v>
      </c>
      <c r="D526" s="20" t="s">
        <v>708</v>
      </c>
    </row>
    <row r="527" spans="3:4">
      <c r="C527" s="19" t="s">
        <v>163</v>
      </c>
      <c r="D527" s="20" t="s">
        <v>709</v>
      </c>
    </row>
    <row r="528" spans="3:4">
      <c r="C528" s="19" t="s">
        <v>163</v>
      </c>
      <c r="D528" s="20" t="s">
        <v>710</v>
      </c>
    </row>
    <row r="529" spans="3:4">
      <c r="C529" s="19" t="s">
        <v>163</v>
      </c>
      <c r="D529" s="20" t="s">
        <v>711</v>
      </c>
    </row>
    <row r="530" spans="3:4">
      <c r="C530" s="19" t="s">
        <v>163</v>
      </c>
      <c r="D530" s="20" t="s">
        <v>712</v>
      </c>
    </row>
    <row r="531" spans="3:4">
      <c r="C531" s="19" t="s">
        <v>163</v>
      </c>
      <c r="D531" s="20" t="s">
        <v>713</v>
      </c>
    </row>
    <row r="532" spans="3:4">
      <c r="C532" s="19" t="s">
        <v>163</v>
      </c>
      <c r="D532" s="20" t="s">
        <v>714</v>
      </c>
    </row>
    <row r="533" spans="3:4">
      <c r="C533" s="19" t="s">
        <v>163</v>
      </c>
      <c r="D533" s="20" t="s">
        <v>715</v>
      </c>
    </row>
    <row r="534" spans="3:4">
      <c r="C534" s="19" t="s">
        <v>163</v>
      </c>
      <c r="D534" s="20" t="s">
        <v>716</v>
      </c>
    </row>
    <row r="535" spans="3:4">
      <c r="C535" s="19" t="s">
        <v>163</v>
      </c>
      <c r="D535" s="20" t="s">
        <v>717</v>
      </c>
    </row>
    <row r="536" spans="3:4">
      <c r="C536" s="19" t="s">
        <v>163</v>
      </c>
      <c r="D536" s="20" t="s">
        <v>718</v>
      </c>
    </row>
    <row r="537" spans="3:4">
      <c r="C537" s="19" t="s">
        <v>163</v>
      </c>
      <c r="D537" s="20" t="s">
        <v>719</v>
      </c>
    </row>
    <row r="538" spans="3:4">
      <c r="C538" s="19" t="s">
        <v>163</v>
      </c>
      <c r="D538" s="20" t="s">
        <v>720</v>
      </c>
    </row>
    <row r="539" spans="3:4">
      <c r="C539" s="19" t="s">
        <v>163</v>
      </c>
      <c r="D539" s="20" t="s">
        <v>721</v>
      </c>
    </row>
    <row r="540" spans="3:4">
      <c r="C540" s="19" t="s">
        <v>163</v>
      </c>
      <c r="D540" s="20" t="s">
        <v>722</v>
      </c>
    </row>
    <row r="541" spans="3:4">
      <c r="C541" s="19" t="s">
        <v>163</v>
      </c>
      <c r="D541" s="20" t="s">
        <v>723</v>
      </c>
    </row>
    <row r="542" spans="3:4">
      <c r="C542" s="19" t="s">
        <v>163</v>
      </c>
      <c r="D542" s="20" t="s">
        <v>724</v>
      </c>
    </row>
    <row r="543" spans="3:4">
      <c r="C543" s="19" t="s">
        <v>163</v>
      </c>
      <c r="D543" s="20" t="s">
        <v>725</v>
      </c>
    </row>
    <row r="544" spans="3:4">
      <c r="C544" s="19" t="s">
        <v>163</v>
      </c>
      <c r="D544" s="20" t="s">
        <v>726</v>
      </c>
    </row>
    <row r="545" spans="3:4">
      <c r="C545" s="19" t="s">
        <v>163</v>
      </c>
      <c r="D545" s="20" t="s">
        <v>727</v>
      </c>
    </row>
    <row r="546" spans="3:4">
      <c r="C546" s="19" t="s">
        <v>163</v>
      </c>
      <c r="D546" s="20" t="s">
        <v>728</v>
      </c>
    </row>
    <row r="547" spans="3:4">
      <c r="C547" s="19" t="s">
        <v>163</v>
      </c>
      <c r="D547" s="20" t="s">
        <v>729</v>
      </c>
    </row>
    <row r="548" spans="3:4">
      <c r="C548" s="19" t="s">
        <v>163</v>
      </c>
      <c r="D548" s="20" t="s">
        <v>730</v>
      </c>
    </row>
    <row r="549" spans="3:4">
      <c r="C549" s="19" t="s">
        <v>163</v>
      </c>
      <c r="D549" s="20" t="s">
        <v>731</v>
      </c>
    </row>
    <row r="550" spans="3:4">
      <c r="C550" s="19" t="s">
        <v>163</v>
      </c>
      <c r="D550" s="20" t="s">
        <v>732</v>
      </c>
    </row>
    <row r="551" spans="3:4">
      <c r="C551" s="19" t="s">
        <v>163</v>
      </c>
      <c r="D551" s="20" t="s">
        <v>733</v>
      </c>
    </row>
    <row r="552" spans="3:4">
      <c r="C552" s="19" t="s">
        <v>163</v>
      </c>
      <c r="D552" s="20" t="s">
        <v>734</v>
      </c>
    </row>
    <row r="553" spans="3:4">
      <c r="C553" s="19" t="s">
        <v>163</v>
      </c>
      <c r="D553" s="20" t="s">
        <v>735</v>
      </c>
    </row>
    <row r="554" spans="3:4">
      <c r="C554" s="19" t="s">
        <v>163</v>
      </c>
      <c r="D554" s="20" t="s">
        <v>736</v>
      </c>
    </row>
    <row r="555" spans="3:4">
      <c r="C555" s="19" t="s">
        <v>163</v>
      </c>
      <c r="D555" s="20" t="s">
        <v>737</v>
      </c>
    </row>
    <row r="556" spans="3:4">
      <c r="C556" s="19" t="s">
        <v>163</v>
      </c>
      <c r="D556" s="20" t="s">
        <v>738</v>
      </c>
    </row>
    <row r="557" spans="3:4">
      <c r="C557" s="19" t="s">
        <v>163</v>
      </c>
      <c r="D557" s="20" t="s">
        <v>739</v>
      </c>
    </row>
    <row r="558" spans="3:4">
      <c r="C558" s="19" t="s">
        <v>163</v>
      </c>
      <c r="D558" s="20" t="s">
        <v>740</v>
      </c>
    </row>
    <row r="559" spans="3:4">
      <c r="C559" s="19" t="s">
        <v>163</v>
      </c>
      <c r="D559" s="20" t="s">
        <v>741</v>
      </c>
    </row>
    <row r="560" spans="3:4">
      <c r="C560" s="19" t="s">
        <v>163</v>
      </c>
      <c r="D560" s="20" t="s">
        <v>742</v>
      </c>
    </row>
    <row r="561" spans="3:4">
      <c r="C561" s="19" t="s">
        <v>163</v>
      </c>
      <c r="D561" s="20" t="s">
        <v>743</v>
      </c>
    </row>
    <row r="562" spans="3:4">
      <c r="C562" s="19" t="s">
        <v>163</v>
      </c>
      <c r="D562" s="20" t="s">
        <v>744</v>
      </c>
    </row>
    <row r="563" spans="3:4">
      <c r="C563" s="19" t="s">
        <v>163</v>
      </c>
      <c r="D563" s="20" t="s">
        <v>745</v>
      </c>
    </row>
    <row r="564" spans="3:4">
      <c r="C564" s="19" t="s">
        <v>163</v>
      </c>
      <c r="D564" s="20" t="s">
        <v>746</v>
      </c>
    </row>
    <row r="565" spans="3:4">
      <c r="C565" s="19" t="s">
        <v>163</v>
      </c>
      <c r="D565" s="20" t="s">
        <v>747</v>
      </c>
    </row>
    <row r="566" spans="3:4">
      <c r="C566" s="19" t="s">
        <v>163</v>
      </c>
      <c r="D566" s="20" t="s">
        <v>748</v>
      </c>
    </row>
    <row r="567" spans="3:4">
      <c r="C567" s="19" t="s">
        <v>163</v>
      </c>
      <c r="D567" s="20" t="s">
        <v>749</v>
      </c>
    </row>
    <row r="568" spans="3:4">
      <c r="C568" s="19" t="s">
        <v>163</v>
      </c>
      <c r="D568" s="20" t="s">
        <v>750</v>
      </c>
    </row>
    <row r="569" spans="3:4">
      <c r="C569" s="19" t="s">
        <v>163</v>
      </c>
      <c r="D569" s="20" t="s">
        <v>751</v>
      </c>
    </row>
    <row r="570" spans="3:4">
      <c r="C570" s="19" t="s">
        <v>163</v>
      </c>
      <c r="D570" s="20" t="s">
        <v>752</v>
      </c>
    </row>
    <row r="571" spans="3:4">
      <c r="C571" s="19" t="s">
        <v>163</v>
      </c>
      <c r="D571" s="20" t="s">
        <v>753</v>
      </c>
    </row>
    <row r="572" spans="3:4">
      <c r="C572" s="19" t="s">
        <v>163</v>
      </c>
      <c r="D572" s="20" t="s">
        <v>754</v>
      </c>
    </row>
    <row r="573" spans="3:4">
      <c r="C573" s="19" t="s">
        <v>163</v>
      </c>
      <c r="D573" s="20" t="s">
        <v>755</v>
      </c>
    </row>
    <row r="574" spans="3:4">
      <c r="C574" s="19" t="s">
        <v>163</v>
      </c>
      <c r="D574" s="20" t="s">
        <v>756</v>
      </c>
    </row>
    <row r="575" spans="3:4">
      <c r="C575" s="19" t="s">
        <v>163</v>
      </c>
      <c r="D575" s="20" t="s">
        <v>478</v>
      </c>
    </row>
    <row r="576" spans="3:4">
      <c r="C576" s="19" t="s">
        <v>163</v>
      </c>
      <c r="D576" s="20" t="s">
        <v>757</v>
      </c>
    </row>
    <row r="577" spans="3:4">
      <c r="C577" s="19" t="s">
        <v>163</v>
      </c>
      <c r="D577" s="20" t="s">
        <v>758</v>
      </c>
    </row>
    <row r="578" spans="3:4">
      <c r="C578" s="19" t="s">
        <v>163</v>
      </c>
      <c r="D578" s="20" t="s">
        <v>759</v>
      </c>
    </row>
    <row r="579" spans="3:4">
      <c r="C579" s="19" t="s">
        <v>163</v>
      </c>
      <c r="D579" s="20" t="s">
        <v>760</v>
      </c>
    </row>
    <row r="580" spans="3:4">
      <c r="C580" s="19" t="s">
        <v>163</v>
      </c>
      <c r="D580" s="20" t="s">
        <v>761</v>
      </c>
    </row>
    <row r="581" spans="3:4">
      <c r="C581" s="19" t="s">
        <v>163</v>
      </c>
      <c r="D581" s="20" t="s">
        <v>762</v>
      </c>
    </row>
    <row r="582" spans="3:4">
      <c r="C582" s="19" t="s">
        <v>33</v>
      </c>
      <c r="D582" s="20" t="s">
        <v>34</v>
      </c>
    </row>
    <row r="583" spans="3:4">
      <c r="C583" s="19" t="s">
        <v>33</v>
      </c>
      <c r="D583" s="20" t="s">
        <v>763</v>
      </c>
    </row>
    <row r="584" spans="3:4">
      <c r="C584" s="19" t="s">
        <v>33</v>
      </c>
      <c r="D584" s="20" t="s">
        <v>764</v>
      </c>
    </row>
    <row r="585" spans="3:4">
      <c r="C585" s="19" t="s">
        <v>33</v>
      </c>
      <c r="D585" s="20" t="s">
        <v>765</v>
      </c>
    </row>
    <row r="586" spans="3:4">
      <c r="C586" s="19" t="s">
        <v>33</v>
      </c>
      <c r="D586" s="20" t="s">
        <v>766</v>
      </c>
    </row>
    <row r="587" spans="3:4">
      <c r="C587" s="19" t="s">
        <v>33</v>
      </c>
      <c r="D587" s="20" t="s">
        <v>767</v>
      </c>
    </row>
    <row r="588" spans="3:4">
      <c r="C588" s="19" t="s">
        <v>33</v>
      </c>
      <c r="D588" s="20" t="s">
        <v>768</v>
      </c>
    </row>
    <row r="589" spans="3:4">
      <c r="C589" s="19" t="s">
        <v>33</v>
      </c>
      <c r="D589" s="20" t="s">
        <v>769</v>
      </c>
    </row>
    <row r="590" spans="3:4">
      <c r="C590" s="19" t="s">
        <v>33</v>
      </c>
      <c r="D590" s="20" t="s">
        <v>770</v>
      </c>
    </row>
    <row r="591" spans="3:4">
      <c r="C591" s="19" t="s">
        <v>33</v>
      </c>
      <c r="D591" s="20" t="s">
        <v>771</v>
      </c>
    </row>
    <row r="592" spans="3:4">
      <c r="C592" s="19" t="s">
        <v>33</v>
      </c>
      <c r="D592" s="20" t="s">
        <v>772</v>
      </c>
    </row>
    <row r="593" spans="3:4">
      <c r="C593" s="19" t="s">
        <v>33</v>
      </c>
      <c r="D593" s="20" t="s">
        <v>773</v>
      </c>
    </row>
    <row r="594" spans="3:4">
      <c r="C594" s="19" t="s">
        <v>33</v>
      </c>
      <c r="D594" s="20" t="s">
        <v>774</v>
      </c>
    </row>
    <row r="595" spans="3:4">
      <c r="C595" s="19" t="s">
        <v>33</v>
      </c>
      <c r="D595" s="20" t="s">
        <v>775</v>
      </c>
    </row>
    <row r="596" spans="3:4">
      <c r="C596" s="19" t="s">
        <v>33</v>
      </c>
      <c r="D596" s="20" t="s">
        <v>776</v>
      </c>
    </row>
    <row r="597" spans="3:4">
      <c r="C597" s="19" t="s">
        <v>33</v>
      </c>
      <c r="D597" s="20" t="s">
        <v>777</v>
      </c>
    </row>
    <row r="598" spans="3:4">
      <c r="C598" s="19" t="s">
        <v>33</v>
      </c>
      <c r="D598" s="20" t="s">
        <v>778</v>
      </c>
    </row>
    <row r="599" spans="3:4">
      <c r="C599" s="19" t="s">
        <v>33</v>
      </c>
      <c r="D599" s="20" t="s">
        <v>779</v>
      </c>
    </row>
    <row r="600" spans="3:4">
      <c r="C600" s="19" t="s">
        <v>33</v>
      </c>
      <c r="D600" s="20" t="s">
        <v>780</v>
      </c>
    </row>
    <row r="601" spans="3:4">
      <c r="C601" s="19" t="s">
        <v>33</v>
      </c>
      <c r="D601" s="20" t="s">
        <v>781</v>
      </c>
    </row>
    <row r="602" spans="3:4">
      <c r="C602" s="19" t="s">
        <v>33</v>
      </c>
      <c r="D602" s="20" t="s">
        <v>782</v>
      </c>
    </row>
    <row r="603" spans="3:4">
      <c r="C603" s="19" t="s">
        <v>33</v>
      </c>
      <c r="D603" s="20" t="s">
        <v>783</v>
      </c>
    </row>
    <row r="604" spans="3:4">
      <c r="C604" s="19" t="s">
        <v>33</v>
      </c>
      <c r="D604" s="20" t="s">
        <v>784</v>
      </c>
    </row>
    <row r="605" spans="3:4">
      <c r="C605" s="19" t="s">
        <v>33</v>
      </c>
      <c r="D605" s="20" t="s">
        <v>785</v>
      </c>
    </row>
    <row r="606" spans="3:4">
      <c r="C606" s="19" t="s">
        <v>33</v>
      </c>
      <c r="D606" s="20" t="s">
        <v>786</v>
      </c>
    </row>
    <row r="607" spans="3:4">
      <c r="C607" s="19" t="s">
        <v>33</v>
      </c>
      <c r="D607" s="20" t="s">
        <v>787</v>
      </c>
    </row>
    <row r="608" spans="3:4">
      <c r="C608" s="19" t="s">
        <v>33</v>
      </c>
      <c r="D608" s="20" t="s">
        <v>788</v>
      </c>
    </row>
    <row r="609" spans="3:4">
      <c r="C609" s="19" t="s">
        <v>33</v>
      </c>
      <c r="D609" s="20" t="s">
        <v>789</v>
      </c>
    </row>
    <row r="610" spans="3:4">
      <c r="C610" s="19" t="s">
        <v>33</v>
      </c>
      <c r="D610" s="20" t="s">
        <v>790</v>
      </c>
    </row>
    <row r="611" spans="3:4">
      <c r="C611" s="19" t="s">
        <v>33</v>
      </c>
      <c r="D611" s="20" t="s">
        <v>791</v>
      </c>
    </row>
    <row r="612" spans="3:4">
      <c r="C612" s="19" t="s">
        <v>33</v>
      </c>
      <c r="D612" s="20" t="s">
        <v>792</v>
      </c>
    </row>
    <row r="613" spans="3:4">
      <c r="C613" s="19" t="s">
        <v>33</v>
      </c>
      <c r="D613" s="20" t="s">
        <v>793</v>
      </c>
    </row>
    <row r="614" spans="3:4">
      <c r="C614" s="19" t="s">
        <v>33</v>
      </c>
      <c r="D614" s="20" t="s">
        <v>794</v>
      </c>
    </row>
    <row r="615" spans="3:4">
      <c r="C615" s="19" t="s">
        <v>33</v>
      </c>
      <c r="D615" s="20" t="s">
        <v>795</v>
      </c>
    </row>
    <row r="616" spans="3:4">
      <c r="C616" s="19" t="s">
        <v>33</v>
      </c>
      <c r="D616" s="20" t="s">
        <v>796</v>
      </c>
    </row>
    <row r="617" spans="3:4">
      <c r="C617" s="19" t="s">
        <v>33</v>
      </c>
      <c r="D617" s="20" t="s">
        <v>797</v>
      </c>
    </row>
    <row r="618" spans="3:4">
      <c r="C618" s="19" t="s">
        <v>33</v>
      </c>
      <c r="D618" s="20" t="s">
        <v>798</v>
      </c>
    </row>
    <row r="619" spans="3:4">
      <c r="C619" s="19" t="s">
        <v>33</v>
      </c>
      <c r="D619" s="20" t="s">
        <v>799</v>
      </c>
    </row>
    <row r="620" spans="3:4">
      <c r="C620" s="19" t="s">
        <v>33</v>
      </c>
      <c r="D620" s="20" t="s">
        <v>800</v>
      </c>
    </row>
    <row r="621" spans="3:4">
      <c r="C621" s="19" t="s">
        <v>33</v>
      </c>
      <c r="D621" s="20" t="s">
        <v>801</v>
      </c>
    </row>
    <row r="622" spans="3:4">
      <c r="C622" s="19" t="s">
        <v>33</v>
      </c>
      <c r="D622" s="20" t="s">
        <v>802</v>
      </c>
    </row>
    <row r="623" spans="3:4">
      <c r="C623" s="19" t="s">
        <v>33</v>
      </c>
      <c r="D623" s="20" t="s">
        <v>803</v>
      </c>
    </row>
    <row r="624" spans="3:4">
      <c r="C624" s="19" t="s">
        <v>33</v>
      </c>
      <c r="D624" s="20" t="s">
        <v>804</v>
      </c>
    </row>
    <row r="625" spans="3:4">
      <c r="C625" s="19" t="s">
        <v>33</v>
      </c>
      <c r="D625" s="20" t="s">
        <v>805</v>
      </c>
    </row>
    <row r="626" spans="3:4">
      <c r="C626" s="19" t="s">
        <v>33</v>
      </c>
      <c r="D626" s="20" t="s">
        <v>806</v>
      </c>
    </row>
    <row r="627" spans="3:4">
      <c r="C627" s="19" t="s">
        <v>33</v>
      </c>
      <c r="D627" s="20" t="s">
        <v>807</v>
      </c>
    </row>
    <row r="628" spans="3:4">
      <c r="C628" s="19" t="s">
        <v>33</v>
      </c>
      <c r="D628" s="20" t="s">
        <v>808</v>
      </c>
    </row>
    <row r="629" spans="3:4">
      <c r="C629" s="19" t="s">
        <v>33</v>
      </c>
      <c r="D629" s="20" t="s">
        <v>809</v>
      </c>
    </row>
    <row r="630" spans="3:4">
      <c r="C630" s="19" t="s">
        <v>33</v>
      </c>
      <c r="D630" s="20" t="s">
        <v>810</v>
      </c>
    </row>
    <row r="631" spans="3:4">
      <c r="C631" s="19" t="s">
        <v>33</v>
      </c>
      <c r="D631" s="20" t="s">
        <v>811</v>
      </c>
    </row>
    <row r="632" spans="3:4">
      <c r="C632" s="19" t="s">
        <v>33</v>
      </c>
      <c r="D632" s="20" t="s">
        <v>812</v>
      </c>
    </row>
    <row r="633" spans="3:4">
      <c r="C633" s="19" t="s">
        <v>33</v>
      </c>
      <c r="D633" s="20" t="s">
        <v>813</v>
      </c>
    </row>
    <row r="634" spans="3:4">
      <c r="C634" s="19" t="s">
        <v>33</v>
      </c>
      <c r="D634" s="20" t="s">
        <v>814</v>
      </c>
    </row>
    <row r="635" spans="3:4">
      <c r="C635" s="19" t="s">
        <v>33</v>
      </c>
      <c r="D635" s="20" t="s">
        <v>815</v>
      </c>
    </row>
    <row r="636" spans="3:4">
      <c r="C636" s="19" t="s">
        <v>31</v>
      </c>
      <c r="D636" s="20" t="s">
        <v>32</v>
      </c>
    </row>
    <row r="637" spans="3:4">
      <c r="C637" s="19" t="s">
        <v>31</v>
      </c>
      <c r="D637" s="20" t="s">
        <v>816</v>
      </c>
    </row>
    <row r="638" spans="3:4">
      <c r="C638" s="19" t="s">
        <v>31</v>
      </c>
      <c r="D638" s="20" t="s">
        <v>817</v>
      </c>
    </row>
    <row r="639" spans="3:4">
      <c r="C639" s="19" t="s">
        <v>31</v>
      </c>
      <c r="D639" s="20" t="s">
        <v>818</v>
      </c>
    </row>
    <row r="640" spans="3:4">
      <c r="C640" s="19" t="s">
        <v>31</v>
      </c>
      <c r="D640" s="20" t="s">
        <v>819</v>
      </c>
    </row>
    <row r="641" spans="3:4">
      <c r="C641" s="19" t="s">
        <v>31</v>
      </c>
      <c r="D641" s="20" t="s">
        <v>820</v>
      </c>
    </row>
    <row r="642" spans="3:4">
      <c r="C642" s="19" t="s">
        <v>31</v>
      </c>
      <c r="D642" s="20" t="s">
        <v>821</v>
      </c>
    </row>
    <row r="643" spans="3:4">
      <c r="C643" s="19" t="s">
        <v>31</v>
      </c>
      <c r="D643" s="20" t="s">
        <v>822</v>
      </c>
    </row>
    <row r="644" spans="3:4">
      <c r="C644" s="19" t="s">
        <v>31</v>
      </c>
      <c r="D644" s="20" t="s">
        <v>823</v>
      </c>
    </row>
    <row r="645" spans="3:4">
      <c r="C645" s="19" t="s">
        <v>31</v>
      </c>
      <c r="D645" s="20" t="s">
        <v>824</v>
      </c>
    </row>
    <row r="646" spans="3:4">
      <c r="C646" s="19" t="s">
        <v>31</v>
      </c>
      <c r="D646" s="20" t="s">
        <v>825</v>
      </c>
    </row>
    <row r="647" spans="3:4">
      <c r="C647" s="19" t="s">
        <v>31</v>
      </c>
      <c r="D647" s="20" t="s">
        <v>826</v>
      </c>
    </row>
    <row r="648" spans="3:4">
      <c r="C648" s="19" t="s">
        <v>31</v>
      </c>
      <c r="D648" s="20" t="s">
        <v>827</v>
      </c>
    </row>
    <row r="649" spans="3:4">
      <c r="C649" s="19" t="s">
        <v>31</v>
      </c>
      <c r="D649" s="20" t="s">
        <v>828</v>
      </c>
    </row>
    <row r="650" spans="3:4">
      <c r="C650" s="19" t="s">
        <v>31</v>
      </c>
      <c r="D650" s="20" t="s">
        <v>829</v>
      </c>
    </row>
    <row r="651" spans="3:4">
      <c r="C651" s="19" t="s">
        <v>31</v>
      </c>
      <c r="D651" s="20" t="s">
        <v>830</v>
      </c>
    </row>
    <row r="652" spans="3:4">
      <c r="C652" s="19" t="s">
        <v>31</v>
      </c>
      <c r="D652" s="20" t="s">
        <v>831</v>
      </c>
    </row>
    <row r="653" spans="3:4">
      <c r="C653" s="19" t="s">
        <v>31</v>
      </c>
      <c r="D653" s="20" t="s">
        <v>832</v>
      </c>
    </row>
    <row r="654" spans="3:4">
      <c r="C654" s="19" t="s">
        <v>31</v>
      </c>
      <c r="D654" s="20" t="s">
        <v>833</v>
      </c>
    </row>
    <row r="655" spans="3:4">
      <c r="C655" s="19" t="s">
        <v>31</v>
      </c>
      <c r="D655" s="20" t="s">
        <v>834</v>
      </c>
    </row>
    <row r="656" spans="3:4">
      <c r="C656" s="19" t="s">
        <v>31</v>
      </c>
      <c r="D656" s="20" t="s">
        <v>835</v>
      </c>
    </row>
    <row r="657" spans="3:4">
      <c r="C657" s="19" t="s">
        <v>31</v>
      </c>
      <c r="D657" s="20" t="s">
        <v>836</v>
      </c>
    </row>
    <row r="658" spans="3:4">
      <c r="C658" s="19" t="s">
        <v>31</v>
      </c>
      <c r="D658" s="20" t="s">
        <v>837</v>
      </c>
    </row>
    <row r="659" spans="3:4">
      <c r="C659" s="19" t="s">
        <v>31</v>
      </c>
      <c r="D659" s="20" t="s">
        <v>838</v>
      </c>
    </row>
    <row r="660" spans="3:4">
      <c r="C660" s="19" t="s">
        <v>31</v>
      </c>
      <c r="D660" s="20" t="s">
        <v>839</v>
      </c>
    </row>
    <row r="661" spans="3:4">
      <c r="C661" s="19" t="s">
        <v>31</v>
      </c>
      <c r="D661" s="20" t="s">
        <v>840</v>
      </c>
    </row>
    <row r="662" spans="3:4">
      <c r="C662" s="19" t="s">
        <v>31</v>
      </c>
      <c r="D662" s="20" t="s">
        <v>841</v>
      </c>
    </row>
    <row r="663" spans="3:4">
      <c r="C663" s="19" t="s">
        <v>31</v>
      </c>
      <c r="D663" s="20" t="s">
        <v>842</v>
      </c>
    </row>
    <row r="664" spans="3:4">
      <c r="C664" s="19" t="s">
        <v>31</v>
      </c>
      <c r="D664" s="20" t="s">
        <v>843</v>
      </c>
    </row>
    <row r="665" spans="3:4">
      <c r="C665" s="19" t="s">
        <v>31</v>
      </c>
      <c r="D665" s="20" t="s">
        <v>844</v>
      </c>
    </row>
    <row r="666" spans="3:4">
      <c r="C666" s="19" t="s">
        <v>31</v>
      </c>
      <c r="D666" s="20" t="s">
        <v>845</v>
      </c>
    </row>
    <row r="667" spans="3:4">
      <c r="C667" s="19" t="s">
        <v>31</v>
      </c>
      <c r="D667" s="20" t="s">
        <v>846</v>
      </c>
    </row>
    <row r="668" spans="3:4">
      <c r="C668" s="19" t="s">
        <v>31</v>
      </c>
      <c r="D668" s="20" t="s">
        <v>847</v>
      </c>
    </row>
    <row r="669" spans="3:4">
      <c r="C669" s="19" t="s">
        <v>31</v>
      </c>
      <c r="D669" s="20" t="s">
        <v>848</v>
      </c>
    </row>
    <row r="670" spans="3:4">
      <c r="C670" s="19" t="s">
        <v>31</v>
      </c>
      <c r="D670" s="20" t="s">
        <v>849</v>
      </c>
    </row>
    <row r="671" spans="3:4">
      <c r="C671" s="19" t="s">
        <v>31</v>
      </c>
      <c r="D671" s="20" t="s">
        <v>850</v>
      </c>
    </row>
    <row r="672" spans="3:4">
      <c r="C672" s="19" t="s">
        <v>31</v>
      </c>
      <c r="D672" s="20" t="s">
        <v>851</v>
      </c>
    </row>
    <row r="673" spans="3:4">
      <c r="C673" s="19" t="s">
        <v>31</v>
      </c>
      <c r="D673" s="20" t="s">
        <v>852</v>
      </c>
    </row>
    <row r="674" spans="3:4">
      <c r="C674" s="19" t="s">
        <v>31</v>
      </c>
      <c r="D674" s="20" t="s">
        <v>853</v>
      </c>
    </row>
    <row r="675" spans="3:4">
      <c r="C675" s="19" t="s">
        <v>31</v>
      </c>
      <c r="D675" s="20" t="s">
        <v>854</v>
      </c>
    </row>
    <row r="676" spans="3:4">
      <c r="C676" s="19" t="s">
        <v>31</v>
      </c>
      <c r="D676" s="20" t="s">
        <v>855</v>
      </c>
    </row>
    <row r="677" spans="3:4">
      <c r="C677" s="19" t="s">
        <v>31</v>
      </c>
      <c r="D677" s="20" t="s">
        <v>856</v>
      </c>
    </row>
    <row r="678" spans="3:4">
      <c r="C678" s="19" t="s">
        <v>31</v>
      </c>
      <c r="D678" s="20" t="s">
        <v>857</v>
      </c>
    </row>
    <row r="679" spans="3:4">
      <c r="C679" s="19" t="s">
        <v>31</v>
      </c>
      <c r="D679" s="20" t="s">
        <v>858</v>
      </c>
    </row>
    <row r="680" spans="3:4">
      <c r="C680" s="19" t="s">
        <v>31</v>
      </c>
      <c r="D680" s="20" t="s">
        <v>859</v>
      </c>
    </row>
    <row r="681" spans="3:4">
      <c r="C681" s="19" t="s">
        <v>31</v>
      </c>
      <c r="D681" s="20" t="s">
        <v>860</v>
      </c>
    </row>
    <row r="682" spans="3:4">
      <c r="C682" s="19" t="s">
        <v>31</v>
      </c>
      <c r="D682" s="20" t="s">
        <v>861</v>
      </c>
    </row>
    <row r="683" spans="3:4">
      <c r="C683" s="19" t="s">
        <v>31</v>
      </c>
      <c r="D683" s="20" t="s">
        <v>862</v>
      </c>
    </row>
    <row r="684" spans="3:4">
      <c r="C684" s="19" t="s">
        <v>31</v>
      </c>
      <c r="D684" s="20" t="s">
        <v>863</v>
      </c>
    </row>
    <row r="685" spans="3:4">
      <c r="C685" s="19" t="s">
        <v>31</v>
      </c>
      <c r="D685" s="20" t="s">
        <v>864</v>
      </c>
    </row>
    <row r="686" spans="3:4">
      <c r="C686" s="19" t="s">
        <v>31</v>
      </c>
      <c r="D686" s="20" t="s">
        <v>865</v>
      </c>
    </row>
    <row r="687" spans="3:4">
      <c r="C687" s="19" t="s">
        <v>31</v>
      </c>
      <c r="D687" s="20" t="s">
        <v>866</v>
      </c>
    </row>
    <row r="688" spans="3:4">
      <c r="C688" s="19" t="s">
        <v>31</v>
      </c>
      <c r="D688" s="20" t="s">
        <v>867</v>
      </c>
    </row>
    <row r="689" spans="3:4">
      <c r="C689" s="19" t="s">
        <v>31</v>
      </c>
      <c r="D689" s="20" t="s">
        <v>868</v>
      </c>
    </row>
    <row r="690" spans="3:4">
      <c r="C690" s="19" t="s">
        <v>31</v>
      </c>
      <c r="D690" s="20" t="s">
        <v>869</v>
      </c>
    </row>
    <row r="691" spans="3:4">
      <c r="C691" s="19" t="s">
        <v>31</v>
      </c>
      <c r="D691" s="20" t="s">
        <v>870</v>
      </c>
    </row>
    <row r="692" spans="3:4">
      <c r="C692" s="19" t="s">
        <v>31</v>
      </c>
      <c r="D692" s="20" t="s">
        <v>871</v>
      </c>
    </row>
    <row r="693" spans="3:4">
      <c r="C693" s="19" t="s">
        <v>31</v>
      </c>
      <c r="D693" s="20" t="s">
        <v>872</v>
      </c>
    </row>
    <row r="694" spans="3:4">
      <c r="C694" s="19" t="s">
        <v>31</v>
      </c>
      <c r="D694" s="20" t="s">
        <v>873</v>
      </c>
    </row>
    <row r="695" spans="3:4">
      <c r="C695" s="19" t="s">
        <v>31</v>
      </c>
      <c r="D695" s="20" t="s">
        <v>874</v>
      </c>
    </row>
    <row r="696" spans="3:4">
      <c r="C696" s="19" t="s">
        <v>31</v>
      </c>
      <c r="D696" s="20" t="s">
        <v>875</v>
      </c>
    </row>
    <row r="697" spans="3:4">
      <c r="C697" s="19" t="s">
        <v>31</v>
      </c>
      <c r="D697" s="20" t="s">
        <v>876</v>
      </c>
    </row>
    <row r="698" spans="3:4">
      <c r="C698" s="19" t="s">
        <v>167</v>
      </c>
      <c r="D698" s="20" t="s">
        <v>877</v>
      </c>
    </row>
    <row r="699" spans="3:4">
      <c r="C699" s="19" t="s">
        <v>167</v>
      </c>
      <c r="D699" s="20" t="s">
        <v>878</v>
      </c>
    </row>
    <row r="700" spans="3:4">
      <c r="C700" s="19" t="s">
        <v>167</v>
      </c>
      <c r="D700" s="20" t="s">
        <v>879</v>
      </c>
    </row>
    <row r="701" spans="3:4">
      <c r="C701" s="19" t="s">
        <v>167</v>
      </c>
      <c r="D701" s="20" t="s">
        <v>880</v>
      </c>
    </row>
    <row r="702" spans="3:4">
      <c r="C702" s="19" t="s">
        <v>167</v>
      </c>
      <c r="D702" s="20" t="s">
        <v>881</v>
      </c>
    </row>
    <row r="703" spans="3:4">
      <c r="C703" s="19" t="s">
        <v>167</v>
      </c>
      <c r="D703" s="20" t="s">
        <v>882</v>
      </c>
    </row>
    <row r="704" spans="3:4">
      <c r="C704" s="19" t="s">
        <v>167</v>
      </c>
      <c r="D704" s="20" t="s">
        <v>883</v>
      </c>
    </row>
    <row r="705" spans="3:4">
      <c r="C705" s="19" t="s">
        <v>167</v>
      </c>
      <c r="D705" s="20" t="s">
        <v>884</v>
      </c>
    </row>
    <row r="706" spans="3:4">
      <c r="C706" s="19" t="s">
        <v>167</v>
      </c>
      <c r="D706" s="20" t="s">
        <v>885</v>
      </c>
    </row>
    <row r="707" spans="3:4">
      <c r="C707" s="19" t="s">
        <v>167</v>
      </c>
      <c r="D707" s="20" t="s">
        <v>886</v>
      </c>
    </row>
    <row r="708" spans="3:4">
      <c r="C708" s="19" t="s">
        <v>167</v>
      </c>
      <c r="D708" s="20" t="s">
        <v>887</v>
      </c>
    </row>
    <row r="709" spans="3:4">
      <c r="C709" s="19" t="s">
        <v>167</v>
      </c>
      <c r="D709" s="20" t="s">
        <v>888</v>
      </c>
    </row>
    <row r="710" spans="3:4">
      <c r="C710" s="19" t="s">
        <v>167</v>
      </c>
      <c r="D710" s="20" t="s">
        <v>889</v>
      </c>
    </row>
    <row r="711" spans="3:4">
      <c r="C711" s="19" t="s">
        <v>167</v>
      </c>
      <c r="D711" s="20" t="s">
        <v>890</v>
      </c>
    </row>
    <row r="712" spans="3:4">
      <c r="C712" s="19" t="s">
        <v>167</v>
      </c>
      <c r="D712" s="20" t="s">
        <v>891</v>
      </c>
    </row>
    <row r="713" spans="3:4">
      <c r="C713" s="19" t="s">
        <v>167</v>
      </c>
      <c r="D713" s="20" t="s">
        <v>892</v>
      </c>
    </row>
    <row r="714" spans="3:4">
      <c r="C714" s="19" t="s">
        <v>167</v>
      </c>
      <c r="D714" s="20" t="s">
        <v>893</v>
      </c>
    </row>
    <row r="715" spans="3:4">
      <c r="C715" s="19" t="s">
        <v>167</v>
      </c>
      <c r="D715" s="20" t="s">
        <v>894</v>
      </c>
    </row>
    <row r="716" spans="3:4">
      <c r="C716" s="19" t="s">
        <v>167</v>
      </c>
      <c r="D716" s="20" t="s">
        <v>895</v>
      </c>
    </row>
    <row r="717" spans="3:4">
      <c r="C717" s="19" t="s">
        <v>167</v>
      </c>
      <c r="D717" s="20" t="s">
        <v>896</v>
      </c>
    </row>
    <row r="718" spans="3:4">
      <c r="C718" s="19" t="s">
        <v>167</v>
      </c>
      <c r="D718" s="20" t="s">
        <v>897</v>
      </c>
    </row>
    <row r="719" spans="3:4">
      <c r="C719" s="19" t="s">
        <v>167</v>
      </c>
      <c r="D719" s="20" t="s">
        <v>898</v>
      </c>
    </row>
    <row r="720" spans="3:4">
      <c r="C720" s="19" t="s">
        <v>167</v>
      </c>
      <c r="D720" s="20" t="s">
        <v>899</v>
      </c>
    </row>
    <row r="721" spans="3:4">
      <c r="C721" s="19" t="s">
        <v>167</v>
      </c>
      <c r="D721" s="20" t="s">
        <v>900</v>
      </c>
    </row>
    <row r="722" spans="3:4">
      <c r="C722" s="19" t="s">
        <v>167</v>
      </c>
      <c r="D722" s="20" t="s">
        <v>901</v>
      </c>
    </row>
    <row r="723" spans="3:4">
      <c r="C723" s="19" t="s">
        <v>167</v>
      </c>
      <c r="D723" s="20" t="s">
        <v>902</v>
      </c>
    </row>
    <row r="724" spans="3:4">
      <c r="C724" s="19" t="s">
        <v>167</v>
      </c>
      <c r="D724" s="20" t="s">
        <v>903</v>
      </c>
    </row>
    <row r="725" spans="3:4">
      <c r="C725" s="19" t="s">
        <v>167</v>
      </c>
      <c r="D725" s="20" t="s">
        <v>904</v>
      </c>
    </row>
    <row r="726" spans="3:4">
      <c r="C726" s="19" t="s">
        <v>167</v>
      </c>
      <c r="D726" s="20" t="s">
        <v>905</v>
      </c>
    </row>
    <row r="727" spans="3:4">
      <c r="C727" s="19" t="s">
        <v>167</v>
      </c>
      <c r="D727" s="20" t="s">
        <v>906</v>
      </c>
    </row>
    <row r="728" spans="3:4">
      <c r="C728" s="19" t="s">
        <v>167</v>
      </c>
      <c r="D728" s="20" t="s">
        <v>907</v>
      </c>
    </row>
    <row r="729" spans="3:4">
      <c r="C729" s="19" t="s">
        <v>167</v>
      </c>
      <c r="D729" s="20" t="s">
        <v>908</v>
      </c>
    </row>
    <row r="730" spans="3:4">
      <c r="C730" s="19" t="s">
        <v>167</v>
      </c>
      <c r="D730" s="20" t="s">
        <v>909</v>
      </c>
    </row>
    <row r="731" spans="3:4">
      <c r="C731" s="19" t="s">
        <v>169</v>
      </c>
      <c r="D731" s="20" t="s">
        <v>910</v>
      </c>
    </row>
    <row r="732" spans="3:4">
      <c r="C732" s="19" t="s">
        <v>169</v>
      </c>
      <c r="D732" s="20" t="s">
        <v>911</v>
      </c>
    </row>
    <row r="733" spans="3:4">
      <c r="C733" s="19" t="s">
        <v>169</v>
      </c>
      <c r="D733" s="20" t="s">
        <v>912</v>
      </c>
    </row>
    <row r="734" spans="3:4">
      <c r="C734" s="19" t="s">
        <v>169</v>
      </c>
      <c r="D734" s="20" t="s">
        <v>913</v>
      </c>
    </row>
    <row r="735" spans="3:4">
      <c r="C735" s="19" t="s">
        <v>169</v>
      </c>
      <c r="D735" s="20" t="s">
        <v>914</v>
      </c>
    </row>
    <row r="736" spans="3:4">
      <c r="C736" s="19" t="s">
        <v>169</v>
      </c>
      <c r="D736" s="20" t="s">
        <v>915</v>
      </c>
    </row>
    <row r="737" spans="3:4">
      <c r="C737" s="19" t="s">
        <v>169</v>
      </c>
      <c r="D737" s="20" t="s">
        <v>916</v>
      </c>
    </row>
    <row r="738" spans="3:4">
      <c r="C738" s="19" t="s">
        <v>169</v>
      </c>
      <c r="D738" s="20" t="s">
        <v>917</v>
      </c>
    </row>
    <row r="739" spans="3:4">
      <c r="C739" s="19" t="s">
        <v>169</v>
      </c>
      <c r="D739" s="20" t="s">
        <v>918</v>
      </c>
    </row>
    <row r="740" spans="3:4">
      <c r="C740" s="19" t="s">
        <v>169</v>
      </c>
      <c r="D740" s="20" t="s">
        <v>919</v>
      </c>
    </row>
    <row r="741" spans="3:4">
      <c r="C741" s="19" t="s">
        <v>169</v>
      </c>
      <c r="D741" s="20" t="s">
        <v>920</v>
      </c>
    </row>
    <row r="742" spans="3:4">
      <c r="C742" s="19" t="s">
        <v>169</v>
      </c>
      <c r="D742" s="20" t="s">
        <v>921</v>
      </c>
    </row>
    <row r="743" spans="3:4">
      <c r="C743" s="19" t="s">
        <v>169</v>
      </c>
      <c r="D743" s="20" t="s">
        <v>922</v>
      </c>
    </row>
    <row r="744" spans="3:4">
      <c r="C744" s="19" t="s">
        <v>169</v>
      </c>
      <c r="D744" s="20" t="s">
        <v>923</v>
      </c>
    </row>
    <row r="745" spans="3:4">
      <c r="C745" s="19" t="s">
        <v>169</v>
      </c>
      <c r="D745" s="20" t="s">
        <v>924</v>
      </c>
    </row>
    <row r="746" spans="3:4">
      <c r="C746" s="19" t="s">
        <v>169</v>
      </c>
      <c r="D746" s="20" t="s">
        <v>925</v>
      </c>
    </row>
    <row r="747" spans="3:4">
      <c r="C747" s="19" t="s">
        <v>169</v>
      </c>
      <c r="D747" s="20" t="s">
        <v>926</v>
      </c>
    </row>
    <row r="748" spans="3:4">
      <c r="C748" s="19" t="s">
        <v>169</v>
      </c>
      <c r="D748" s="20" t="s">
        <v>927</v>
      </c>
    </row>
    <row r="749" spans="3:4">
      <c r="C749" s="19" t="s">
        <v>169</v>
      </c>
      <c r="D749" s="20" t="s">
        <v>928</v>
      </c>
    </row>
    <row r="750" spans="3:4">
      <c r="C750" s="19" t="s">
        <v>169</v>
      </c>
      <c r="D750" s="20" t="s">
        <v>929</v>
      </c>
    </row>
    <row r="751" spans="3:4">
      <c r="C751" s="19" t="s">
        <v>169</v>
      </c>
      <c r="D751" s="20" t="s">
        <v>930</v>
      </c>
    </row>
    <row r="752" spans="3:4">
      <c r="C752" s="19" t="s">
        <v>169</v>
      </c>
      <c r="D752" s="20" t="s">
        <v>931</v>
      </c>
    </row>
    <row r="753" spans="3:4">
      <c r="C753" s="19" t="s">
        <v>169</v>
      </c>
      <c r="D753" s="20" t="s">
        <v>932</v>
      </c>
    </row>
    <row r="754" spans="3:4">
      <c r="C754" s="19" t="s">
        <v>169</v>
      </c>
      <c r="D754" s="20" t="s">
        <v>933</v>
      </c>
    </row>
    <row r="755" spans="3:4">
      <c r="C755" s="19" t="s">
        <v>169</v>
      </c>
      <c r="D755" s="20" t="s">
        <v>934</v>
      </c>
    </row>
    <row r="756" spans="3:4">
      <c r="C756" s="19" t="s">
        <v>169</v>
      </c>
      <c r="D756" s="20" t="s">
        <v>935</v>
      </c>
    </row>
    <row r="757" spans="3:4">
      <c r="C757" s="19" t="s">
        <v>169</v>
      </c>
      <c r="D757" s="20" t="s">
        <v>936</v>
      </c>
    </row>
    <row r="758" spans="3:4">
      <c r="C758" s="19" t="s">
        <v>169</v>
      </c>
      <c r="D758" s="20" t="s">
        <v>937</v>
      </c>
    </row>
    <row r="759" spans="3:4">
      <c r="C759" s="19" t="s">
        <v>169</v>
      </c>
      <c r="D759" s="20" t="s">
        <v>938</v>
      </c>
    </row>
    <row r="760" spans="3:4">
      <c r="C760" s="19" t="s">
        <v>169</v>
      </c>
      <c r="D760" s="20" t="s">
        <v>939</v>
      </c>
    </row>
    <row r="761" spans="3:4">
      <c r="C761" s="19" t="s">
        <v>171</v>
      </c>
      <c r="D761" s="20" t="s">
        <v>940</v>
      </c>
    </row>
    <row r="762" spans="3:4">
      <c r="C762" s="19" t="s">
        <v>171</v>
      </c>
      <c r="D762" s="20" t="s">
        <v>941</v>
      </c>
    </row>
    <row r="763" spans="3:4">
      <c r="C763" s="19" t="s">
        <v>171</v>
      </c>
      <c r="D763" s="20" t="s">
        <v>942</v>
      </c>
    </row>
    <row r="764" spans="3:4">
      <c r="C764" s="19" t="s">
        <v>171</v>
      </c>
      <c r="D764" s="20" t="s">
        <v>943</v>
      </c>
    </row>
    <row r="765" spans="3:4">
      <c r="C765" s="19" t="s">
        <v>171</v>
      </c>
      <c r="D765" s="20" t="s">
        <v>944</v>
      </c>
    </row>
    <row r="766" spans="3:4">
      <c r="C766" s="19" t="s">
        <v>171</v>
      </c>
      <c r="D766" s="20" t="s">
        <v>945</v>
      </c>
    </row>
    <row r="767" spans="3:4">
      <c r="C767" s="19" t="s">
        <v>171</v>
      </c>
      <c r="D767" s="20" t="s">
        <v>946</v>
      </c>
    </row>
    <row r="768" spans="3:4">
      <c r="C768" s="19" t="s">
        <v>171</v>
      </c>
      <c r="D768" s="20" t="s">
        <v>947</v>
      </c>
    </row>
    <row r="769" spans="3:4">
      <c r="C769" s="19" t="s">
        <v>171</v>
      </c>
      <c r="D769" s="20" t="s">
        <v>948</v>
      </c>
    </row>
    <row r="770" spans="3:4">
      <c r="C770" s="19" t="s">
        <v>171</v>
      </c>
      <c r="D770" s="20" t="s">
        <v>949</v>
      </c>
    </row>
    <row r="771" spans="3:4">
      <c r="C771" s="19" t="s">
        <v>171</v>
      </c>
      <c r="D771" s="20" t="s">
        <v>950</v>
      </c>
    </row>
    <row r="772" spans="3:4">
      <c r="C772" s="19" t="s">
        <v>171</v>
      </c>
      <c r="D772" s="20" t="s">
        <v>951</v>
      </c>
    </row>
    <row r="773" spans="3:4">
      <c r="C773" s="19" t="s">
        <v>171</v>
      </c>
      <c r="D773" s="20" t="s">
        <v>952</v>
      </c>
    </row>
    <row r="774" spans="3:4">
      <c r="C774" s="19" t="s">
        <v>171</v>
      </c>
      <c r="D774" s="20" t="s">
        <v>953</v>
      </c>
    </row>
    <row r="775" spans="3:4">
      <c r="C775" s="19" t="s">
        <v>171</v>
      </c>
      <c r="D775" s="20" t="s">
        <v>523</v>
      </c>
    </row>
    <row r="776" spans="3:4">
      <c r="C776" s="19" t="s">
        <v>173</v>
      </c>
      <c r="D776" s="20" t="s">
        <v>954</v>
      </c>
    </row>
    <row r="777" spans="3:4">
      <c r="C777" s="19" t="s">
        <v>173</v>
      </c>
      <c r="D777" s="20" t="s">
        <v>955</v>
      </c>
    </row>
    <row r="778" spans="3:4">
      <c r="C778" s="19" t="s">
        <v>173</v>
      </c>
      <c r="D778" s="20" t="s">
        <v>956</v>
      </c>
    </row>
    <row r="779" spans="3:4">
      <c r="C779" s="19" t="s">
        <v>173</v>
      </c>
      <c r="D779" s="20" t="s">
        <v>957</v>
      </c>
    </row>
    <row r="780" spans="3:4">
      <c r="C780" s="19" t="s">
        <v>173</v>
      </c>
      <c r="D780" s="20" t="s">
        <v>958</v>
      </c>
    </row>
    <row r="781" spans="3:4">
      <c r="C781" s="19" t="s">
        <v>173</v>
      </c>
      <c r="D781" s="20" t="s">
        <v>959</v>
      </c>
    </row>
    <row r="782" spans="3:4">
      <c r="C782" s="19" t="s">
        <v>173</v>
      </c>
      <c r="D782" s="20" t="s">
        <v>960</v>
      </c>
    </row>
    <row r="783" spans="3:4">
      <c r="C783" s="19" t="s">
        <v>173</v>
      </c>
      <c r="D783" s="20" t="s">
        <v>961</v>
      </c>
    </row>
    <row r="784" spans="3:4">
      <c r="C784" s="19" t="s">
        <v>173</v>
      </c>
      <c r="D784" s="20" t="s">
        <v>962</v>
      </c>
    </row>
    <row r="785" spans="3:4">
      <c r="C785" s="19" t="s">
        <v>173</v>
      </c>
      <c r="D785" s="20" t="s">
        <v>963</v>
      </c>
    </row>
    <row r="786" spans="3:4">
      <c r="C786" s="19" t="s">
        <v>173</v>
      </c>
      <c r="D786" s="20" t="s">
        <v>964</v>
      </c>
    </row>
    <row r="787" spans="3:4">
      <c r="C787" s="19" t="s">
        <v>173</v>
      </c>
      <c r="D787" s="20" t="s">
        <v>965</v>
      </c>
    </row>
    <row r="788" spans="3:4">
      <c r="C788" s="19" t="s">
        <v>173</v>
      </c>
      <c r="D788" s="20" t="s">
        <v>966</v>
      </c>
    </row>
    <row r="789" spans="3:4">
      <c r="C789" s="19" t="s">
        <v>173</v>
      </c>
      <c r="D789" s="20" t="s">
        <v>967</v>
      </c>
    </row>
    <row r="790" spans="3:4">
      <c r="C790" s="19" t="s">
        <v>173</v>
      </c>
      <c r="D790" s="20" t="s">
        <v>968</v>
      </c>
    </row>
    <row r="791" spans="3:4">
      <c r="C791" s="19" t="s">
        <v>173</v>
      </c>
      <c r="D791" s="20" t="s">
        <v>969</v>
      </c>
    </row>
    <row r="792" spans="3:4">
      <c r="C792" s="19" t="s">
        <v>173</v>
      </c>
      <c r="D792" s="20" t="s">
        <v>970</v>
      </c>
    </row>
    <row r="793" spans="3:4">
      <c r="C793" s="19" t="s">
        <v>173</v>
      </c>
      <c r="D793" s="20" t="s">
        <v>971</v>
      </c>
    </row>
    <row r="794" spans="3:4">
      <c r="C794" s="19" t="s">
        <v>173</v>
      </c>
      <c r="D794" s="20" t="s">
        <v>972</v>
      </c>
    </row>
    <row r="795" spans="3:4">
      <c r="C795" s="19" t="s">
        <v>175</v>
      </c>
      <c r="D795" s="20" t="s">
        <v>973</v>
      </c>
    </row>
    <row r="796" spans="3:4">
      <c r="C796" s="19" t="s">
        <v>175</v>
      </c>
      <c r="D796" s="20" t="s">
        <v>974</v>
      </c>
    </row>
    <row r="797" spans="3:4">
      <c r="C797" s="19" t="s">
        <v>175</v>
      </c>
      <c r="D797" s="20" t="s">
        <v>975</v>
      </c>
    </row>
    <row r="798" spans="3:4">
      <c r="C798" s="19" t="s">
        <v>175</v>
      </c>
      <c r="D798" s="20" t="s">
        <v>976</v>
      </c>
    </row>
    <row r="799" spans="3:4">
      <c r="C799" s="19" t="s">
        <v>175</v>
      </c>
      <c r="D799" s="20" t="s">
        <v>977</v>
      </c>
    </row>
    <row r="800" spans="3:4">
      <c r="C800" s="19" t="s">
        <v>175</v>
      </c>
      <c r="D800" s="20" t="s">
        <v>978</v>
      </c>
    </row>
    <row r="801" spans="3:4">
      <c r="C801" s="19" t="s">
        <v>175</v>
      </c>
      <c r="D801" s="20" t="s">
        <v>979</v>
      </c>
    </row>
    <row r="802" spans="3:4">
      <c r="C802" s="19" t="s">
        <v>175</v>
      </c>
      <c r="D802" s="20" t="s">
        <v>980</v>
      </c>
    </row>
    <row r="803" spans="3:4">
      <c r="C803" s="19" t="s">
        <v>175</v>
      </c>
      <c r="D803" s="20" t="s">
        <v>981</v>
      </c>
    </row>
    <row r="804" spans="3:4">
      <c r="C804" s="19" t="s">
        <v>175</v>
      </c>
      <c r="D804" s="20" t="s">
        <v>982</v>
      </c>
    </row>
    <row r="805" spans="3:4">
      <c r="C805" s="19" t="s">
        <v>175</v>
      </c>
      <c r="D805" s="20" t="s">
        <v>350</v>
      </c>
    </row>
    <row r="806" spans="3:4">
      <c r="C806" s="19" t="s">
        <v>175</v>
      </c>
      <c r="D806" s="20" t="s">
        <v>983</v>
      </c>
    </row>
    <row r="807" spans="3:4">
      <c r="C807" s="19" t="s">
        <v>175</v>
      </c>
      <c r="D807" s="20" t="s">
        <v>984</v>
      </c>
    </row>
    <row r="808" spans="3:4">
      <c r="C808" s="19" t="s">
        <v>175</v>
      </c>
      <c r="D808" s="20" t="s">
        <v>985</v>
      </c>
    </row>
    <row r="809" spans="3:4">
      <c r="C809" s="19" t="s">
        <v>175</v>
      </c>
      <c r="D809" s="20" t="s">
        <v>986</v>
      </c>
    </row>
    <row r="810" spans="3:4">
      <c r="C810" s="19" t="s">
        <v>175</v>
      </c>
      <c r="D810" s="20" t="s">
        <v>987</v>
      </c>
    </row>
    <row r="811" spans="3:4">
      <c r="C811" s="19" t="s">
        <v>175</v>
      </c>
      <c r="D811" s="20" t="s">
        <v>988</v>
      </c>
    </row>
    <row r="812" spans="3:4">
      <c r="C812" s="19" t="s">
        <v>177</v>
      </c>
      <c r="D812" s="20" t="s">
        <v>989</v>
      </c>
    </row>
    <row r="813" spans="3:4">
      <c r="C813" s="19" t="s">
        <v>177</v>
      </c>
      <c r="D813" s="20" t="s">
        <v>990</v>
      </c>
    </row>
    <row r="814" spans="3:4">
      <c r="C814" s="19" t="s">
        <v>177</v>
      </c>
      <c r="D814" s="20" t="s">
        <v>991</v>
      </c>
    </row>
    <row r="815" spans="3:4">
      <c r="C815" s="19" t="s">
        <v>177</v>
      </c>
      <c r="D815" s="20" t="s">
        <v>992</v>
      </c>
    </row>
    <row r="816" spans="3:4">
      <c r="C816" s="19" t="s">
        <v>177</v>
      </c>
      <c r="D816" s="20" t="s">
        <v>993</v>
      </c>
    </row>
    <row r="817" spans="3:4">
      <c r="C817" s="19" t="s">
        <v>177</v>
      </c>
      <c r="D817" s="20" t="s">
        <v>994</v>
      </c>
    </row>
    <row r="818" spans="3:4">
      <c r="C818" s="19" t="s">
        <v>177</v>
      </c>
      <c r="D818" s="20" t="s">
        <v>995</v>
      </c>
    </row>
    <row r="819" spans="3:4">
      <c r="C819" s="19" t="s">
        <v>177</v>
      </c>
      <c r="D819" s="20" t="s">
        <v>996</v>
      </c>
    </row>
    <row r="820" spans="3:4">
      <c r="C820" s="19" t="s">
        <v>177</v>
      </c>
      <c r="D820" s="20" t="s">
        <v>997</v>
      </c>
    </row>
    <row r="821" spans="3:4">
      <c r="C821" s="19" t="s">
        <v>177</v>
      </c>
      <c r="D821" s="20" t="s">
        <v>998</v>
      </c>
    </row>
    <row r="822" spans="3:4">
      <c r="C822" s="19" t="s">
        <v>177</v>
      </c>
      <c r="D822" s="20" t="s">
        <v>999</v>
      </c>
    </row>
    <row r="823" spans="3:4">
      <c r="C823" s="19" t="s">
        <v>177</v>
      </c>
      <c r="D823" s="20" t="s">
        <v>1000</v>
      </c>
    </row>
    <row r="824" spans="3:4">
      <c r="C824" s="19" t="s">
        <v>177</v>
      </c>
      <c r="D824" s="20" t="s">
        <v>1001</v>
      </c>
    </row>
    <row r="825" spans="3:4">
      <c r="C825" s="19" t="s">
        <v>177</v>
      </c>
      <c r="D825" s="20" t="s">
        <v>1002</v>
      </c>
    </row>
    <row r="826" spans="3:4">
      <c r="C826" s="19" t="s">
        <v>177</v>
      </c>
      <c r="D826" s="20" t="s">
        <v>1003</v>
      </c>
    </row>
    <row r="827" spans="3:4">
      <c r="C827" s="19" t="s">
        <v>177</v>
      </c>
      <c r="D827" s="20" t="s">
        <v>1004</v>
      </c>
    </row>
    <row r="828" spans="3:4">
      <c r="C828" s="19" t="s">
        <v>177</v>
      </c>
      <c r="D828" s="20" t="s">
        <v>410</v>
      </c>
    </row>
    <row r="829" spans="3:4">
      <c r="C829" s="19" t="s">
        <v>177</v>
      </c>
      <c r="D829" s="20" t="s">
        <v>1005</v>
      </c>
    </row>
    <row r="830" spans="3:4">
      <c r="C830" s="19" t="s">
        <v>177</v>
      </c>
      <c r="D830" s="20" t="s">
        <v>1006</v>
      </c>
    </row>
    <row r="831" spans="3:4">
      <c r="C831" s="19" t="s">
        <v>177</v>
      </c>
      <c r="D831" s="20" t="s">
        <v>1007</v>
      </c>
    </row>
    <row r="832" spans="3:4">
      <c r="C832" s="19" t="s">
        <v>177</v>
      </c>
      <c r="D832" s="20" t="s">
        <v>1008</v>
      </c>
    </row>
    <row r="833" spans="3:4">
      <c r="C833" s="19" t="s">
        <v>177</v>
      </c>
      <c r="D833" s="20" t="s">
        <v>1009</v>
      </c>
    </row>
    <row r="834" spans="3:4">
      <c r="C834" s="19" t="s">
        <v>177</v>
      </c>
      <c r="D834" s="20" t="s">
        <v>1010</v>
      </c>
    </row>
    <row r="835" spans="3:4">
      <c r="C835" s="19" t="s">
        <v>177</v>
      </c>
      <c r="D835" s="20" t="s">
        <v>1011</v>
      </c>
    </row>
    <row r="836" spans="3:4">
      <c r="C836" s="19" t="s">
        <v>177</v>
      </c>
      <c r="D836" s="20" t="s">
        <v>1012</v>
      </c>
    </row>
    <row r="837" spans="3:4">
      <c r="C837" s="19" t="s">
        <v>177</v>
      </c>
      <c r="D837" s="20" t="s">
        <v>1013</v>
      </c>
    </row>
    <row r="838" spans="3:4">
      <c r="C838" s="19" t="s">
        <v>177</v>
      </c>
      <c r="D838" s="20" t="s">
        <v>1014</v>
      </c>
    </row>
    <row r="839" spans="3:4">
      <c r="C839" s="19" t="s">
        <v>179</v>
      </c>
      <c r="D839" s="20" t="s">
        <v>1015</v>
      </c>
    </row>
    <row r="840" spans="3:4">
      <c r="C840" s="19" t="s">
        <v>179</v>
      </c>
      <c r="D840" s="20" t="s">
        <v>1016</v>
      </c>
    </row>
    <row r="841" spans="3:4">
      <c r="C841" s="19" t="s">
        <v>179</v>
      </c>
      <c r="D841" s="20" t="s">
        <v>1017</v>
      </c>
    </row>
    <row r="842" spans="3:4">
      <c r="C842" s="19" t="s">
        <v>179</v>
      </c>
      <c r="D842" s="20" t="s">
        <v>1018</v>
      </c>
    </row>
    <row r="843" spans="3:4">
      <c r="C843" s="19" t="s">
        <v>179</v>
      </c>
      <c r="D843" s="20" t="s">
        <v>1019</v>
      </c>
    </row>
    <row r="844" spans="3:4">
      <c r="C844" s="19" t="s">
        <v>179</v>
      </c>
      <c r="D844" s="20" t="s">
        <v>1020</v>
      </c>
    </row>
    <row r="845" spans="3:4">
      <c r="C845" s="19" t="s">
        <v>179</v>
      </c>
      <c r="D845" s="20" t="s">
        <v>1021</v>
      </c>
    </row>
    <row r="846" spans="3:4">
      <c r="C846" s="19" t="s">
        <v>179</v>
      </c>
      <c r="D846" s="20" t="s">
        <v>1022</v>
      </c>
    </row>
    <row r="847" spans="3:4">
      <c r="C847" s="19" t="s">
        <v>179</v>
      </c>
      <c r="D847" s="20" t="s">
        <v>1023</v>
      </c>
    </row>
    <row r="848" spans="3:4">
      <c r="C848" s="19" t="s">
        <v>179</v>
      </c>
      <c r="D848" s="20" t="s">
        <v>1024</v>
      </c>
    </row>
    <row r="849" spans="3:4">
      <c r="C849" s="19" t="s">
        <v>179</v>
      </c>
      <c r="D849" s="20" t="s">
        <v>1025</v>
      </c>
    </row>
    <row r="850" spans="3:4">
      <c r="C850" s="19" t="s">
        <v>179</v>
      </c>
      <c r="D850" s="20" t="s">
        <v>1026</v>
      </c>
    </row>
    <row r="851" spans="3:4">
      <c r="C851" s="19" t="s">
        <v>179</v>
      </c>
      <c r="D851" s="20" t="s">
        <v>1027</v>
      </c>
    </row>
    <row r="852" spans="3:4">
      <c r="C852" s="19" t="s">
        <v>179</v>
      </c>
      <c r="D852" s="20" t="s">
        <v>1028</v>
      </c>
    </row>
    <row r="853" spans="3:4">
      <c r="C853" s="19" t="s">
        <v>179</v>
      </c>
      <c r="D853" s="20" t="s">
        <v>1029</v>
      </c>
    </row>
    <row r="854" spans="3:4">
      <c r="C854" s="19" t="s">
        <v>179</v>
      </c>
      <c r="D854" s="20" t="s">
        <v>1030</v>
      </c>
    </row>
    <row r="855" spans="3:4">
      <c r="C855" s="19" t="s">
        <v>179</v>
      </c>
      <c r="D855" s="20" t="s">
        <v>1031</v>
      </c>
    </row>
    <row r="856" spans="3:4">
      <c r="C856" s="19" t="s">
        <v>179</v>
      </c>
      <c r="D856" s="20" t="s">
        <v>1032</v>
      </c>
    </row>
    <row r="857" spans="3:4">
      <c r="C857" s="19" t="s">
        <v>179</v>
      </c>
      <c r="D857" s="20" t="s">
        <v>1033</v>
      </c>
    </row>
    <row r="858" spans="3:4">
      <c r="C858" s="19" t="s">
        <v>179</v>
      </c>
      <c r="D858" s="20" t="s">
        <v>1034</v>
      </c>
    </row>
    <row r="859" spans="3:4">
      <c r="C859" s="19" t="s">
        <v>179</v>
      </c>
      <c r="D859" s="20" t="s">
        <v>1035</v>
      </c>
    </row>
    <row r="860" spans="3:4">
      <c r="C860" s="19" t="s">
        <v>179</v>
      </c>
      <c r="D860" s="20" t="s">
        <v>684</v>
      </c>
    </row>
    <row r="861" spans="3:4">
      <c r="C861" s="19" t="s">
        <v>179</v>
      </c>
      <c r="D861" s="20" t="s">
        <v>1036</v>
      </c>
    </row>
    <row r="862" spans="3:4">
      <c r="C862" s="19" t="s">
        <v>179</v>
      </c>
      <c r="D862" s="20" t="s">
        <v>1037</v>
      </c>
    </row>
    <row r="863" spans="3:4">
      <c r="C863" s="19" t="s">
        <v>179</v>
      </c>
      <c r="D863" s="20" t="s">
        <v>1038</v>
      </c>
    </row>
    <row r="864" spans="3:4">
      <c r="C864" s="19" t="s">
        <v>179</v>
      </c>
      <c r="D864" s="20" t="s">
        <v>1039</v>
      </c>
    </row>
    <row r="865" spans="3:4">
      <c r="C865" s="19" t="s">
        <v>179</v>
      </c>
      <c r="D865" s="20" t="s">
        <v>1040</v>
      </c>
    </row>
    <row r="866" spans="3:4">
      <c r="C866" s="19" t="s">
        <v>179</v>
      </c>
      <c r="D866" s="20" t="s">
        <v>1041</v>
      </c>
    </row>
    <row r="867" spans="3:4">
      <c r="C867" s="19" t="s">
        <v>179</v>
      </c>
      <c r="D867" s="20" t="s">
        <v>1042</v>
      </c>
    </row>
    <row r="868" spans="3:4">
      <c r="C868" s="19" t="s">
        <v>179</v>
      </c>
      <c r="D868" s="20" t="s">
        <v>1043</v>
      </c>
    </row>
    <row r="869" spans="3:4">
      <c r="C869" s="19" t="s">
        <v>179</v>
      </c>
      <c r="D869" s="20" t="s">
        <v>1044</v>
      </c>
    </row>
    <row r="870" spans="3:4">
      <c r="C870" s="19" t="s">
        <v>179</v>
      </c>
      <c r="D870" s="20" t="s">
        <v>1045</v>
      </c>
    </row>
    <row r="871" spans="3:4">
      <c r="C871" s="19" t="s">
        <v>179</v>
      </c>
      <c r="D871" s="20" t="s">
        <v>1046</v>
      </c>
    </row>
    <row r="872" spans="3:4">
      <c r="C872" s="19" t="s">
        <v>179</v>
      </c>
      <c r="D872" s="20" t="s">
        <v>1047</v>
      </c>
    </row>
    <row r="873" spans="3:4">
      <c r="C873" s="19" t="s">
        <v>179</v>
      </c>
      <c r="D873" s="20" t="s">
        <v>1048</v>
      </c>
    </row>
    <row r="874" spans="3:4">
      <c r="C874" s="19" t="s">
        <v>179</v>
      </c>
      <c r="D874" s="20" t="s">
        <v>1049</v>
      </c>
    </row>
    <row r="875" spans="3:4">
      <c r="C875" s="19" t="s">
        <v>179</v>
      </c>
      <c r="D875" s="20" t="s">
        <v>1050</v>
      </c>
    </row>
    <row r="876" spans="3:4">
      <c r="C876" s="19" t="s">
        <v>179</v>
      </c>
      <c r="D876" s="20" t="s">
        <v>1051</v>
      </c>
    </row>
    <row r="877" spans="3:4">
      <c r="C877" s="19" t="s">
        <v>179</v>
      </c>
      <c r="D877" s="20" t="s">
        <v>1052</v>
      </c>
    </row>
    <row r="878" spans="3:4">
      <c r="C878" s="19" t="s">
        <v>179</v>
      </c>
      <c r="D878" s="20" t="s">
        <v>1053</v>
      </c>
    </row>
    <row r="879" spans="3:4">
      <c r="C879" s="19" t="s">
        <v>179</v>
      </c>
      <c r="D879" s="20" t="s">
        <v>1054</v>
      </c>
    </row>
    <row r="880" spans="3:4">
      <c r="C880" s="19" t="s">
        <v>179</v>
      </c>
      <c r="D880" s="20" t="s">
        <v>1055</v>
      </c>
    </row>
    <row r="881" spans="3:4">
      <c r="C881" s="19" t="s">
        <v>179</v>
      </c>
      <c r="D881" s="20" t="s">
        <v>1056</v>
      </c>
    </row>
    <row r="882" spans="3:4">
      <c r="C882" s="19" t="s">
        <v>179</v>
      </c>
      <c r="D882" s="20" t="s">
        <v>1057</v>
      </c>
    </row>
    <row r="883" spans="3:4">
      <c r="C883" s="19" t="s">
        <v>179</v>
      </c>
      <c r="D883" s="20" t="s">
        <v>1058</v>
      </c>
    </row>
    <row r="884" spans="3:4">
      <c r="C884" s="19" t="s">
        <v>179</v>
      </c>
      <c r="D884" s="20" t="s">
        <v>1059</v>
      </c>
    </row>
    <row r="885" spans="3:4">
      <c r="C885" s="19" t="s">
        <v>179</v>
      </c>
      <c r="D885" s="20" t="s">
        <v>1060</v>
      </c>
    </row>
    <row r="886" spans="3:4">
      <c r="C886" s="19" t="s">
        <v>179</v>
      </c>
      <c r="D886" s="20" t="s">
        <v>1061</v>
      </c>
    </row>
    <row r="887" spans="3:4">
      <c r="C887" s="19" t="s">
        <v>179</v>
      </c>
      <c r="D887" s="20" t="s">
        <v>1062</v>
      </c>
    </row>
    <row r="888" spans="3:4">
      <c r="C888" s="19" t="s">
        <v>179</v>
      </c>
      <c r="D888" s="20" t="s">
        <v>1063</v>
      </c>
    </row>
    <row r="889" spans="3:4">
      <c r="C889" s="19" t="s">
        <v>179</v>
      </c>
      <c r="D889" s="20" t="s">
        <v>1064</v>
      </c>
    </row>
    <row r="890" spans="3:4">
      <c r="C890" s="19" t="s">
        <v>179</v>
      </c>
      <c r="D890" s="20" t="s">
        <v>1065</v>
      </c>
    </row>
    <row r="891" spans="3:4">
      <c r="C891" s="19" t="s">
        <v>179</v>
      </c>
      <c r="D891" s="20" t="s">
        <v>1066</v>
      </c>
    </row>
    <row r="892" spans="3:4">
      <c r="C892" s="19" t="s">
        <v>179</v>
      </c>
      <c r="D892" s="20" t="s">
        <v>1067</v>
      </c>
    </row>
    <row r="893" spans="3:4">
      <c r="C893" s="19" t="s">
        <v>179</v>
      </c>
      <c r="D893" s="20" t="s">
        <v>1068</v>
      </c>
    </row>
    <row r="894" spans="3:4">
      <c r="C894" s="19" t="s">
        <v>179</v>
      </c>
      <c r="D894" s="20" t="s">
        <v>1069</v>
      </c>
    </row>
    <row r="895" spans="3:4">
      <c r="C895" s="19" t="s">
        <v>179</v>
      </c>
      <c r="D895" s="20" t="s">
        <v>1070</v>
      </c>
    </row>
    <row r="896" spans="3:4">
      <c r="C896" s="19" t="s">
        <v>179</v>
      </c>
      <c r="D896" s="20" t="s">
        <v>1071</v>
      </c>
    </row>
    <row r="897" spans="3:4">
      <c r="C897" s="19" t="s">
        <v>179</v>
      </c>
      <c r="D897" s="20" t="s">
        <v>1072</v>
      </c>
    </row>
    <row r="898" spans="3:4">
      <c r="C898" s="19" t="s">
        <v>179</v>
      </c>
      <c r="D898" s="20" t="s">
        <v>1073</v>
      </c>
    </row>
    <row r="899" spans="3:4">
      <c r="C899" s="19" t="s">
        <v>179</v>
      </c>
      <c r="D899" s="20" t="s">
        <v>1074</v>
      </c>
    </row>
    <row r="900" spans="3:4">
      <c r="C900" s="19" t="s">
        <v>179</v>
      </c>
      <c r="D900" s="20" t="s">
        <v>1075</v>
      </c>
    </row>
    <row r="901" spans="3:4">
      <c r="C901" s="19" t="s">
        <v>179</v>
      </c>
      <c r="D901" s="20" t="s">
        <v>1076</v>
      </c>
    </row>
    <row r="902" spans="3:4">
      <c r="C902" s="19" t="s">
        <v>179</v>
      </c>
      <c r="D902" s="20" t="s">
        <v>350</v>
      </c>
    </row>
    <row r="903" spans="3:4">
      <c r="C903" s="19" t="s">
        <v>179</v>
      </c>
      <c r="D903" s="20" t="s">
        <v>1077</v>
      </c>
    </row>
    <row r="904" spans="3:4">
      <c r="C904" s="19" t="s">
        <v>179</v>
      </c>
      <c r="D904" s="20" t="s">
        <v>1078</v>
      </c>
    </row>
    <row r="905" spans="3:4">
      <c r="C905" s="19" t="s">
        <v>179</v>
      </c>
      <c r="D905" s="20" t="s">
        <v>1079</v>
      </c>
    </row>
    <row r="906" spans="3:4">
      <c r="C906" s="19" t="s">
        <v>179</v>
      </c>
      <c r="D906" s="20" t="s">
        <v>1080</v>
      </c>
    </row>
    <row r="907" spans="3:4">
      <c r="C907" s="19" t="s">
        <v>179</v>
      </c>
      <c r="D907" s="20" t="s">
        <v>1081</v>
      </c>
    </row>
    <row r="908" spans="3:4">
      <c r="C908" s="19" t="s">
        <v>179</v>
      </c>
      <c r="D908" s="20" t="s">
        <v>690</v>
      </c>
    </row>
    <row r="909" spans="3:4">
      <c r="C909" s="19" t="s">
        <v>179</v>
      </c>
      <c r="D909" s="20" t="s">
        <v>1082</v>
      </c>
    </row>
    <row r="910" spans="3:4">
      <c r="C910" s="19" t="s">
        <v>179</v>
      </c>
      <c r="D910" s="20" t="s">
        <v>1083</v>
      </c>
    </row>
    <row r="911" spans="3:4">
      <c r="C911" s="19" t="s">
        <v>179</v>
      </c>
      <c r="D911" s="20" t="s">
        <v>1084</v>
      </c>
    </row>
    <row r="912" spans="3:4">
      <c r="C912" s="19" t="s">
        <v>179</v>
      </c>
      <c r="D912" s="20" t="s">
        <v>1085</v>
      </c>
    </row>
    <row r="913" spans="3:4">
      <c r="C913" s="19" t="s">
        <v>179</v>
      </c>
      <c r="D913" s="20" t="s">
        <v>1086</v>
      </c>
    </row>
    <row r="914" spans="3:4">
      <c r="C914" s="19" t="s">
        <v>179</v>
      </c>
      <c r="D914" s="20" t="s">
        <v>1087</v>
      </c>
    </row>
    <row r="915" spans="3:4">
      <c r="C915" s="19" t="s">
        <v>179</v>
      </c>
      <c r="D915" s="20" t="s">
        <v>1088</v>
      </c>
    </row>
    <row r="916" spans="3:4">
      <c r="C916" s="19" t="s">
        <v>181</v>
      </c>
      <c r="D916" s="20" t="s">
        <v>1089</v>
      </c>
    </row>
    <row r="917" spans="3:4">
      <c r="C917" s="19" t="s">
        <v>181</v>
      </c>
      <c r="D917" s="20" t="s">
        <v>1090</v>
      </c>
    </row>
    <row r="918" spans="3:4">
      <c r="C918" s="19" t="s">
        <v>181</v>
      </c>
      <c r="D918" s="20" t="s">
        <v>1091</v>
      </c>
    </row>
    <row r="919" spans="3:4">
      <c r="C919" s="19" t="s">
        <v>181</v>
      </c>
      <c r="D919" s="20" t="s">
        <v>1092</v>
      </c>
    </row>
    <row r="920" spans="3:4">
      <c r="C920" s="19" t="s">
        <v>181</v>
      </c>
      <c r="D920" s="20" t="s">
        <v>1093</v>
      </c>
    </row>
    <row r="921" spans="3:4">
      <c r="C921" s="19" t="s">
        <v>181</v>
      </c>
      <c r="D921" s="20" t="s">
        <v>1094</v>
      </c>
    </row>
    <row r="922" spans="3:4">
      <c r="C922" s="19" t="s">
        <v>181</v>
      </c>
      <c r="D922" s="20" t="s">
        <v>1095</v>
      </c>
    </row>
    <row r="923" spans="3:4">
      <c r="C923" s="19" t="s">
        <v>181</v>
      </c>
      <c r="D923" s="20" t="s">
        <v>1096</v>
      </c>
    </row>
    <row r="924" spans="3:4">
      <c r="C924" s="19" t="s">
        <v>181</v>
      </c>
      <c r="D924" s="20" t="s">
        <v>1097</v>
      </c>
    </row>
    <row r="925" spans="3:4">
      <c r="C925" s="19" t="s">
        <v>181</v>
      </c>
      <c r="D925" s="20" t="s">
        <v>1098</v>
      </c>
    </row>
    <row r="926" spans="3:4">
      <c r="C926" s="19" t="s">
        <v>181</v>
      </c>
      <c r="D926" s="20" t="s">
        <v>1099</v>
      </c>
    </row>
    <row r="927" spans="3:4">
      <c r="C927" s="19" t="s">
        <v>181</v>
      </c>
      <c r="D927" s="20" t="s">
        <v>1100</v>
      </c>
    </row>
    <row r="928" spans="3:4">
      <c r="C928" s="19" t="s">
        <v>181</v>
      </c>
      <c r="D928" s="20" t="s">
        <v>1101</v>
      </c>
    </row>
    <row r="929" spans="3:4">
      <c r="C929" s="19" t="s">
        <v>181</v>
      </c>
      <c r="D929" s="20" t="s">
        <v>1102</v>
      </c>
    </row>
    <row r="930" spans="3:4">
      <c r="C930" s="19" t="s">
        <v>181</v>
      </c>
      <c r="D930" s="20" t="s">
        <v>1103</v>
      </c>
    </row>
    <row r="931" spans="3:4">
      <c r="C931" s="19" t="s">
        <v>181</v>
      </c>
      <c r="D931" s="20" t="s">
        <v>1104</v>
      </c>
    </row>
    <row r="932" spans="3:4">
      <c r="C932" s="19" t="s">
        <v>181</v>
      </c>
      <c r="D932" s="20" t="s">
        <v>1105</v>
      </c>
    </row>
    <row r="933" spans="3:4">
      <c r="C933" s="19" t="s">
        <v>181</v>
      </c>
      <c r="D933" s="20" t="s">
        <v>1106</v>
      </c>
    </row>
    <row r="934" spans="3:4">
      <c r="C934" s="19" t="s">
        <v>181</v>
      </c>
      <c r="D934" s="20" t="s">
        <v>1107</v>
      </c>
    </row>
    <row r="935" spans="3:4">
      <c r="C935" s="19" t="s">
        <v>181</v>
      </c>
      <c r="D935" s="20" t="s">
        <v>1108</v>
      </c>
    </row>
    <row r="936" spans="3:4">
      <c r="C936" s="19" t="s">
        <v>181</v>
      </c>
      <c r="D936" s="20" t="s">
        <v>1109</v>
      </c>
    </row>
    <row r="937" spans="3:4">
      <c r="C937" s="19" t="s">
        <v>181</v>
      </c>
      <c r="D937" s="20" t="s">
        <v>1110</v>
      </c>
    </row>
    <row r="938" spans="3:4">
      <c r="C938" s="19" t="s">
        <v>181</v>
      </c>
      <c r="D938" s="20" t="s">
        <v>1111</v>
      </c>
    </row>
    <row r="939" spans="3:4">
      <c r="C939" s="19" t="s">
        <v>181</v>
      </c>
      <c r="D939" s="20" t="s">
        <v>1112</v>
      </c>
    </row>
    <row r="940" spans="3:4">
      <c r="C940" s="19" t="s">
        <v>181</v>
      </c>
      <c r="D940" s="20" t="s">
        <v>1113</v>
      </c>
    </row>
    <row r="941" spans="3:4">
      <c r="C941" s="19" t="s">
        <v>181</v>
      </c>
      <c r="D941" s="20" t="s">
        <v>1114</v>
      </c>
    </row>
    <row r="942" spans="3:4">
      <c r="C942" s="19" t="s">
        <v>181</v>
      </c>
      <c r="D942" s="20" t="s">
        <v>1115</v>
      </c>
    </row>
    <row r="943" spans="3:4">
      <c r="C943" s="19" t="s">
        <v>181</v>
      </c>
      <c r="D943" s="20" t="s">
        <v>1116</v>
      </c>
    </row>
    <row r="944" spans="3:4">
      <c r="C944" s="19" t="s">
        <v>181</v>
      </c>
      <c r="D944" s="20" t="s">
        <v>1117</v>
      </c>
    </row>
    <row r="945" spans="3:4">
      <c r="C945" s="19" t="s">
        <v>181</v>
      </c>
      <c r="D945" s="20" t="s">
        <v>1118</v>
      </c>
    </row>
    <row r="946" spans="3:4">
      <c r="C946" s="19" t="s">
        <v>181</v>
      </c>
      <c r="D946" s="20" t="s">
        <v>1119</v>
      </c>
    </row>
    <row r="947" spans="3:4">
      <c r="C947" s="19" t="s">
        <v>181</v>
      </c>
      <c r="D947" s="20" t="s">
        <v>350</v>
      </c>
    </row>
    <row r="948" spans="3:4">
      <c r="C948" s="19" t="s">
        <v>181</v>
      </c>
      <c r="D948" s="20" t="s">
        <v>1120</v>
      </c>
    </row>
    <row r="949" spans="3:4">
      <c r="C949" s="19" t="s">
        <v>181</v>
      </c>
      <c r="D949" s="20" t="s">
        <v>1121</v>
      </c>
    </row>
    <row r="950" spans="3:4">
      <c r="C950" s="19" t="s">
        <v>181</v>
      </c>
      <c r="D950" s="20" t="s">
        <v>1122</v>
      </c>
    </row>
    <row r="951" spans="3:4">
      <c r="C951" s="19" t="s">
        <v>181</v>
      </c>
      <c r="D951" s="20" t="s">
        <v>1123</v>
      </c>
    </row>
    <row r="952" spans="3:4">
      <c r="C952" s="19" t="s">
        <v>181</v>
      </c>
      <c r="D952" s="20" t="s">
        <v>1124</v>
      </c>
    </row>
    <row r="953" spans="3:4">
      <c r="C953" s="19" t="s">
        <v>181</v>
      </c>
      <c r="D953" s="20" t="s">
        <v>1125</v>
      </c>
    </row>
    <row r="954" spans="3:4">
      <c r="C954" s="19" t="s">
        <v>181</v>
      </c>
      <c r="D954" s="20" t="s">
        <v>1126</v>
      </c>
    </row>
    <row r="955" spans="3:4">
      <c r="C955" s="19" t="s">
        <v>181</v>
      </c>
      <c r="D955" s="20" t="s">
        <v>1127</v>
      </c>
    </row>
    <row r="956" spans="3:4">
      <c r="C956" s="19" t="s">
        <v>181</v>
      </c>
      <c r="D956" s="20" t="s">
        <v>1128</v>
      </c>
    </row>
    <row r="957" spans="3:4">
      <c r="C957" s="19" t="s">
        <v>181</v>
      </c>
      <c r="D957" s="20" t="s">
        <v>1129</v>
      </c>
    </row>
    <row r="958" spans="3:4">
      <c r="C958" s="19" t="s">
        <v>183</v>
      </c>
      <c r="D958" s="20" t="s">
        <v>1130</v>
      </c>
    </row>
    <row r="959" spans="3:4">
      <c r="C959" s="19" t="s">
        <v>183</v>
      </c>
      <c r="D959" s="20" t="s">
        <v>1131</v>
      </c>
    </row>
    <row r="960" spans="3:4">
      <c r="C960" s="19" t="s">
        <v>183</v>
      </c>
      <c r="D960" s="20" t="s">
        <v>1132</v>
      </c>
    </row>
    <row r="961" spans="3:4">
      <c r="C961" s="19" t="s">
        <v>183</v>
      </c>
      <c r="D961" s="20" t="s">
        <v>1133</v>
      </c>
    </row>
    <row r="962" spans="3:4">
      <c r="C962" s="19" t="s">
        <v>183</v>
      </c>
      <c r="D962" s="20" t="s">
        <v>1134</v>
      </c>
    </row>
    <row r="963" spans="3:4">
      <c r="C963" s="19" t="s">
        <v>183</v>
      </c>
      <c r="D963" s="20" t="s">
        <v>1135</v>
      </c>
    </row>
    <row r="964" spans="3:4">
      <c r="C964" s="19" t="s">
        <v>183</v>
      </c>
      <c r="D964" s="20" t="s">
        <v>1136</v>
      </c>
    </row>
    <row r="965" spans="3:4">
      <c r="C965" s="19" t="s">
        <v>183</v>
      </c>
      <c r="D965" s="20" t="s">
        <v>1137</v>
      </c>
    </row>
    <row r="966" spans="3:4">
      <c r="C966" s="19" t="s">
        <v>183</v>
      </c>
      <c r="D966" s="20" t="s">
        <v>1138</v>
      </c>
    </row>
    <row r="967" spans="3:4">
      <c r="C967" s="19" t="s">
        <v>183</v>
      </c>
      <c r="D967" s="20" t="s">
        <v>1139</v>
      </c>
    </row>
    <row r="968" spans="3:4">
      <c r="C968" s="19" t="s">
        <v>183</v>
      </c>
      <c r="D968" s="20" t="s">
        <v>1140</v>
      </c>
    </row>
    <row r="969" spans="3:4">
      <c r="C969" s="19" t="s">
        <v>183</v>
      </c>
      <c r="D969" s="20" t="s">
        <v>1141</v>
      </c>
    </row>
    <row r="970" spans="3:4">
      <c r="C970" s="19" t="s">
        <v>183</v>
      </c>
      <c r="D970" s="20" t="s">
        <v>1142</v>
      </c>
    </row>
    <row r="971" spans="3:4">
      <c r="C971" s="19" t="s">
        <v>183</v>
      </c>
      <c r="D971" s="20" t="s">
        <v>1143</v>
      </c>
    </row>
    <row r="972" spans="3:4">
      <c r="C972" s="19" t="s">
        <v>183</v>
      </c>
      <c r="D972" s="20" t="s">
        <v>1144</v>
      </c>
    </row>
    <row r="973" spans="3:4">
      <c r="C973" s="19" t="s">
        <v>183</v>
      </c>
      <c r="D973" s="20" t="s">
        <v>1145</v>
      </c>
    </row>
    <row r="974" spans="3:4">
      <c r="C974" s="19" t="s">
        <v>183</v>
      </c>
      <c r="D974" s="20" t="s">
        <v>1146</v>
      </c>
    </row>
    <row r="975" spans="3:4">
      <c r="C975" s="19" t="s">
        <v>183</v>
      </c>
      <c r="D975" s="20" t="s">
        <v>1147</v>
      </c>
    </row>
    <row r="976" spans="3:4">
      <c r="C976" s="19" t="s">
        <v>183</v>
      </c>
      <c r="D976" s="20" t="s">
        <v>1148</v>
      </c>
    </row>
    <row r="977" spans="3:4">
      <c r="C977" s="19" t="s">
        <v>183</v>
      </c>
      <c r="D977" s="20" t="s">
        <v>1149</v>
      </c>
    </row>
    <row r="978" spans="3:4">
      <c r="C978" s="19" t="s">
        <v>183</v>
      </c>
      <c r="D978" s="20" t="s">
        <v>1150</v>
      </c>
    </row>
    <row r="979" spans="3:4">
      <c r="C979" s="19" t="s">
        <v>183</v>
      </c>
      <c r="D979" s="20" t="s">
        <v>1151</v>
      </c>
    </row>
    <row r="980" spans="3:4">
      <c r="C980" s="19" t="s">
        <v>183</v>
      </c>
      <c r="D980" s="20" t="s">
        <v>1152</v>
      </c>
    </row>
    <row r="981" spans="3:4">
      <c r="C981" s="19" t="s">
        <v>183</v>
      </c>
      <c r="D981" s="20" t="s">
        <v>1153</v>
      </c>
    </row>
    <row r="982" spans="3:4">
      <c r="C982" s="19" t="s">
        <v>183</v>
      </c>
      <c r="D982" s="20" t="s">
        <v>1154</v>
      </c>
    </row>
    <row r="983" spans="3:4">
      <c r="C983" s="19" t="s">
        <v>183</v>
      </c>
      <c r="D983" s="20" t="s">
        <v>1155</v>
      </c>
    </row>
    <row r="984" spans="3:4">
      <c r="C984" s="19" t="s">
        <v>183</v>
      </c>
      <c r="D984" s="20" t="s">
        <v>1156</v>
      </c>
    </row>
    <row r="985" spans="3:4">
      <c r="C985" s="19" t="s">
        <v>183</v>
      </c>
      <c r="D985" s="20" t="s">
        <v>1157</v>
      </c>
    </row>
    <row r="986" spans="3:4">
      <c r="C986" s="19" t="s">
        <v>183</v>
      </c>
      <c r="D986" s="20" t="s">
        <v>1158</v>
      </c>
    </row>
    <row r="987" spans="3:4">
      <c r="C987" s="19" t="s">
        <v>183</v>
      </c>
      <c r="D987" s="20" t="s">
        <v>343</v>
      </c>
    </row>
    <row r="988" spans="3:4">
      <c r="C988" s="19" t="s">
        <v>183</v>
      </c>
      <c r="D988" s="20" t="s">
        <v>1159</v>
      </c>
    </row>
    <row r="989" spans="3:4">
      <c r="C989" s="19" t="s">
        <v>183</v>
      </c>
      <c r="D989" s="20" t="s">
        <v>1160</v>
      </c>
    </row>
    <row r="990" spans="3:4">
      <c r="C990" s="19" t="s">
        <v>183</v>
      </c>
      <c r="D990" s="20" t="s">
        <v>1161</v>
      </c>
    </row>
    <row r="991" spans="3:4">
      <c r="C991" s="19" t="s">
        <v>183</v>
      </c>
      <c r="D991" s="20" t="s">
        <v>1162</v>
      </c>
    </row>
    <row r="992" spans="3:4">
      <c r="C992" s="19" t="s">
        <v>183</v>
      </c>
      <c r="D992" s="20" t="s">
        <v>228</v>
      </c>
    </row>
    <row r="993" spans="3:4">
      <c r="C993" s="19" t="s">
        <v>185</v>
      </c>
      <c r="D993" s="20" t="s">
        <v>1163</v>
      </c>
    </row>
    <row r="994" spans="3:4">
      <c r="C994" s="19" t="s">
        <v>185</v>
      </c>
      <c r="D994" s="20" t="s">
        <v>1164</v>
      </c>
    </row>
    <row r="995" spans="3:4">
      <c r="C995" s="19" t="s">
        <v>185</v>
      </c>
      <c r="D995" s="20" t="s">
        <v>1165</v>
      </c>
    </row>
    <row r="996" spans="3:4">
      <c r="C996" s="19" t="s">
        <v>185</v>
      </c>
      <c r="D996" s="20" t="s">
        <v>1166</v>
      </c>
    </row>
    <row r="997" spans="3:4">
      <c r="C997" s="19" t="s">
        <v>185</v>
      </c>
      <c r="D997" s="20" t="s">
        <v>1167</v>
      </c>
    </row>
    <row r="998" spans="3:4">
      <c r="C998" s="19" t="s">
        <v>185</v>
      </c>
      <c r="D998" s="20" t="s">
        <v>1168</v>
      </c>
    </row>
    <row r="999" spans="3:4">
      <c r="C999" s="19" t="s">
        <v>185</v>
      </c>
      <c r="D999" s="20" t="s">
        <v>1169</v>
      </c>
    </row>
    <row r="1000" spans="3:4">
      <c r="C1000" s="19" t="s">
        <v>185</v>
      </c>
      <c r="D1000" s="20" t="s">
        <v>1170</v>
      </c>
    </row>
    <row r="1001" spans="3:4">
      <c r="C1001" s="19" t="s">
        <v>185</v>
      </c>
      <c r="D1001" s="20" t="s">
        <v>1171</v>
      </c>
    </row>
    <row r="1002" spans="3:4">
      <c r="C1002" s="19" t="s">
        <v>185</v>
      </c>
      <c r="D1002" s="20" t="s">
        <v>1172</v>
      </c>
    </row>
    <row r="1003" spans="3:4">
      <c r="C1003" s="19" t="s">
        <v>185</v>
      </c>
      <c r="D1003" s="20" t="s">
        <v>1173</v>
      </c>
    </row>
    <row r="1004" spans="3:4">
      <c r="C1004" s="19" t="s">
        <v>185</v>
      </c>
      <c r="D1004" s="20" t="s">
        <v>1174</v>
      </c>
    </row>
    <row r="1005" spans="3:4">
      <c r="C1005" s="19" t="s">
        <v>185</v>
      </c>
      <c r="D1005" s="20" t="s">
        <v>1175</v>
      </c>
    </row>
    <row r="1006" spans="3:4">
      <c r="C1006" s="19" t="s">
        <v>185</v>
      </c>
      <c r="D1006" s="20" t="s">
        <v>1176</v>
      </c>
    </row>
    <row r="1007" spans="3:4">
      <c r="C1007" s="19" t="s">
        <v>185</v>
      </c>
      <c r="D1007" s="20" t="s">
        <v>1177</v>
      </c>
    </row>
    <row r="1008" spans="3:4">
      <c r="C1008" s="19" t="s">
        <v>185</v>
      </c>
      <c r="D1008" s="20" t="s">
        <v>1178</v>
      </c>
    </row>
    <row r="1009" spans="3:4">
      <c r="C1009" s="19" t="s">
        <v>185</v>
      </c>
      <c r="D1009" s="20" t="s">
        <v>1179</v>
      </c>
    </row>
    <row r="1010" spans="3:4">
      <c r="C1010" s="19" t="s">
        <v>185</v>
      </c>
      <c r="D1010" s="20" t="s">
        <v>1180</v>
      </c>
    </row>
    <row r="1011" spans="3:4">
      <c r="C1011" s="19" t="s">
        <v>185</v>
      </c>
      <c r="D1011" s="20" t="s">
        <v>1181</v>
      </c>
    </row>
    <row r="1012" spans="3:4">
      <c r="C1012" s="19" t="s">
        <v>185</v>
      </c>
      <c r="D1012" s="20" t="s">
        <v>1182</v>
      </c>
    </row>
    <row r="1013" spans="3:4">
      <c r="C1013" s="19" t="s">
        <v>185</v>
      </c>
      <c r="D1013" s="20" t="s">
        <v>1183</v>
      </c>
    </row>
    <row r="1014" spans="3:4">
      <c r="C1014" s="19" t="s">
        <v>185</v>
      </c>
      <c r="D1014" s="20" t="s">
        <v>1184</v>
      </c>
    </row>
    <row r="1015" spans="3:4">
      <c r="C1015" s="19" t="s">
        <v>185</v>
      </c>
      <c r="D1015" s="20" t="s">
        <v>1185</v>
      </c>
    </row>
    <row r="1016" spans="3:4">
      <c r="C1016" s="19" t="s">
        <v>185</v>
      </c>
      <c r="D1016" s="20" t="s">
        <v>1186</v>
      </c>
    </row>
    <row r="1017" spans="3:4">
      <c r="C1017" s="19" t="s">
        <v>185</v>
      </c>
      <c r="D1017" s="20" t="s">
        <v>1187</v>
      </c>
    </row>
    <row r="1018" spans="3:4">
      <c r="C1018" s="19" t="s">
        <v>185</v>
      </c>
      <c r="D1018" s="20" t="s">
        <v>1188</v>
      </c>
    </row>
    <row r="1019" spans="3:4">
      <c r="C1019" s="19" t="s">
        <v>185</v>
      </c>
      <c r="D1019" s="20" t="s">
        <v>1189</v>
      </c>
    </row>
    <row r="1020" spans="3:4">
      <c r="C1020" s="19" t="s">
        <v>185</v>
      </c>
      <c r="D1020" s="20" t="s">
        <v>1190</v>
      </c>
    </row>
    <row r="1021" spans="3:4">
      <c r="C1021" s="19" t="s">
        <v>185</v>
      </c>
      <c r="D1021" s="20" t="s">
        <v>1191</v>
      </c>
    </row>
    <row r="1022" spans="3:4">
      <c r="C1022" s="19" t="s">
        <v>185</v>
      </c>
      <c r="D1022" s="20" t="s">
        <v>1192</v>
      </c>
    </row>
    <row r="1023" spans="3:4">
      <c r="C1023" s="19" t="s">
        <v>185</v>
      </c>
      <c r="D1023" s="20" t="s">
        <v>1193</v>
      </c>
    </row>
    <row r="1024" spans="3:4">
      <c r="C1024" s="19" t="s">
        <v>185</v>
      </c>
      <c r="D1024" s="20" t="s">
        <v>1194</v>
      </c>
    </row>
    <row r="1025" spans="3:4">
      <c r="C1025" s="19" t="s">
        <v>185</v>
      </c>
      <c r="D1025" s="20" t="s">
        <v>1195</v>
      </c>
    </row>
    <row r="1026" spans="3:4">
      <c r="C1026" s="19" t="s">
        <v>185</v>
      </c>
      <c r="D1026" s="20" t="s">
        <v>1196</v>
      </c>
    </row>
    <row r="1027" spans="3:4">
      <c r="C1027" s="19" t="s">
        <v>185</v>
      </c>
      <c r="D1027" s="20" t="s">
        <v>1197</v>
      </c>
    </row>
    <row r="1028" spans="3:4">
      <c r="C1028" s="19" t="s">
        <v>185</v>
      </c>
      <c r="D1028" s="20" t="s">
        <v>1198</v>
      </c>
    </row>
    <row r="1029" spans="3:4">
      <c r="C1029" s="19" t="s">
        <v>185</v>
      </c>
      <c r="D1029" s="20" t="s">
        <v>1199</v>
      </c>
    </row>
    <row r="1030" spans="3:4">
      <c r="C1030" s="19" t="s">
        <v>185</v>
      </c>
      <c r="D1030" s="20" t="s">
        <v>1200</v>
      </c>
    </row>
    <row r="1031" spans="3:4">
      <c r="C1031" s="19" t="s">
        <v>185</v>
      </c>
      <c r="D1031" s="20" t="s">
        <v>1201</v>
      </c>
    </row>
    <row r="1032" spans="3:4">
      <c r="C1032" s="19" t="s">
        <v>185</v>
      </c>
      <c r="D1032" s="20" t="s">
        <v>1202</v>
      </c>
    </row>
    <row r="1033" spans="3:4">
      <c r="C1033" s="19" t="s">
        <v>185</v>
      </c>
      <c r="D1033" s="20" t="s">
        <v>1203</v>
      </c>
    </row>
    <row r="1034" spans="3:4">
      <c r="C1034" s="19" t="s">
        <v>185</v>
      </c>
      <c r="D1034" s="20" t="s">
        <v>1204</v>
      </c>
    </row>
    <row r="1035" spans="3:4">
      <c r="C1035" s="19" t="s">
        <v>185</v>
      </c>
      <c r="D1035" s="20" t="s">
        <v>1205</v>
      </c>
    </row>
    <row r="1036" spans="3:4">
      <c r="C1036" s="19" t="s">
        <v>185</v>
      </c>
      <c r="D1036" s="20" t="s">
        <v>1206</v>
      </c>
    </row>
    <row r="1037" spans="3:4">
      <c r="C1037" s="19" t="s">
        <v>185</v>
      </c>
      <c r="D1037" s="20" t="s">
        <v>1207</v>
      </c>
    </row>
    <row r="1038" spans="3:4">
      <c r="C1038" s="19" t="s">
        <v>185</v>
      </c>
      <c r="D1038" s="20" t="s">
        <v>1208</v>
      </c>
    </row>
    <row r="1039" spans="3:4">
      <c r="C1039" s="19" t="s">
        <v>185</v>
      </c>
      <c r="D1039" s="20" t="s">
        <v>1209</v>
      </c>
    </row>
    <row r="1040" spans="3:4">
      <c r="C1040" s="19" t="s">
        <v>185</v>
      </c>
      <c r="D1040" s="20" t="s">
        <v>1210</v>
      </c>
    </row>
    <row r="1041" spans="3:4">
      <c r="C1041" s="19" t="s">
        <v>185</v>
      </c>
      <c r="D1041" s="20" t="s">
        <v>985</v>
      </c>
    </row>
    <row r="1042" spans="3:4">
      <c r="C1042" s="19" t="s">
        <v>185</v>
      </c>
      <c r="D1042" s="20" t="s">
        <v>1211</v>
      </c>
    </row>
    <row r="1043" spans="3:4">
      <c r="C1043" s="19" t="s">
        <v>185</v>
      </c>
      <c r="D1043" s="20" t="s">
        <v>1212</v>
      </c>
    </row>
    <row r="1044" spans="3:4">
      <c r="C1044" s="19" t="s">
        <v>185</v>
      </c>
      <c r="D1044" s="20" t="s">
        <v>1213</v>
      </c>
    </row>
    <row r="1045" spans="3:4">
      <c r="C1045" s="19" t="s">
        <v>185</v>
      </c>
      <c r="D1045" s="20" t="s">
        <v>1214</v>
      </c>
    </row>
    <row r="1046" spans="3:4">
      <c r="C1046" s="19" t="s">
        <v>185</v>
      </c>
      <c r="D1046" s="20" t="s">
        <v>1215</v>
      </c>
    </row>
    <row r="1047" spans="3:4">
      <c r="C1047" s="19" t="s">
        <v>187</v>
      </c>
      <c r="D1047" s="20" t="s">
        <v>1216</v>
      </c>
    </row>
    <row r="1048" spans="3:4">
      <c r="C1048" s="19" t="s">
        <v>187</v>
      </c>
      <c r="D1048" s="20" t="s">
        <v>1217</v>
      </c>
    </row>
    <row r="1049" spans="3:4">
      <c r="C1049" s="19" t="s">
        <v>187</v>
      </c>
      <c r="D1049" s="20" t="s">
        <v>1218</v>
      </c>
    </row>
    <row r="1050" spans="3:4">
      <c r="C1050" s="19" t="s">
        <v>187</v>
      </c>
      <c r="D1050" s="20" t="s">
        <v>1219</v>
      </c>
    </row>
    <row r="1051" spans="3:4">
      <c r="C1051" s="19" t="s">
        <v>187</v>
      </c>
      <c r="D1051" s="20" t="s">
        <v>1220</v>
      </c>
    </row>
    <row r="1052" spans="3:4">
      <c r="C1052" s="19" t="s">
        <v>187</v>
      </c>
      <c r="D1052" s="20" t="s">
        <v>1221</v>
      </c>
    </row>
    <row r="1053" spans="3:4">
      <c r="C1053" s="19" t="s">
        <v>187</v>
      </c>
      <c r="D1053" s="20" t="s">
        <v>1222</v>
      </c>
    </row>
    <row r="1054" spans="3:4">
      <c r="C1054" s="19" t="s">
        <v>187</v>
      </c>
      <c r="D1054" s="20" t="s">
        <v>1223</v>
      </c>
    </row>
    <row r="1055" spans="3:4">
      <c r="C1055" s="19" t="s">
        <v>187</v>
      </c>
      <c r="D1055" s="20" t="s">
        <v>1224</v>
      </c>
    </row>
    <row r="1056" spans="3:4">
      <c r="C1056" s="19" t="s">
        <v>187</v>
      </c>
      <c r="D1056" s="20" t="s">
        <v>1225</v>
      </c>
    </row>
    <row r="1057" spans="3:4">
      <c r="C1057" s="19" t="s">
        <v>187</v>
      </c>
      <c r="D1057" s="20" t="s">
        <v>1226</v>
      </c>
    </row>
    <row r="1058" spans="3:4">
      <c r="C1058" s="19" t="s">
        <v>187</v>
      </c>
      <c r="D1058" s="20" t="s">
        <v>1227</v>
      </c>
    </row>
    <row r="1059" spans="3:4">
      <c r="C1059" s="19" t="s">
        <v>187</v>
      </c>
      <c r="D1059" s="20" t="s">
        <v>1228</v>
      </c>
    </row>
    <row r="1060" spans="3:4">
      <c r="C1060" s="19" t="s">
        <v>187</v>
      </c>
      <c r="D1060" s="20" t="s">
        <v>1229</v>
      </c>
    </row>
    <row r="1061" spans="3:4">
      <c r="C1061" s="19" t="s">
        <v>187</v>
      </c>
      <c r="D1061" s="20" t="s">
        <v>1230</v>
      </c>
    </row>
    <row r="1062" spans="3:4">
      <c r="C1062" s="19" t="s">
        <v>187</v>
      </c>
      <c r="D1062" s="20" t="s">
        <v>1231</v>
      </c>
    </row>
    <row r="1063" spans="3:4">
      <c r="C1063" s="19" t="s">
        <v>187</v>
      </c>
      <c r="D1063" s="20" t="s">
        <v>1232</v>
      </c>
    </row>
    <row r="1064" spans="3:4">
      <c r="C1064" s="19" t="s">
        <v>187</v>
      </c>
      <c r="D1064" s="20" t="s">
        <v>523</v>
      </c>
    </row>
    <row r="1065" spans="3:4">
      <c r="C1065" s="19" t="s">
        <v>187</v>
      </c>
      <c r="D1065" s="20" t="s">
        <v>1233</v>
      </c>
    </row>
    <row r="1066" spans="3:4">
      <c r="C1066" s="19" t="s">
        <v>187</v>
      </c>
      <c r="D1066" s="20" t="s">
        <v>1234</v>
      </c>
    </row>
    <row r="1067" spans="3:4">
      <c r="C1067" s="19" t="s">
        <v>187</v>
      </c>
      <c r="D1067" s="20" t="s">
        <v>697</v>
      </c>
    </row>
    <row r="1068" spans="3:4">
      <c r="C1068" s="19" t="s">
        <v>187</v>
      </c>
      <c r="D1068" s="20" t="s">
        <v>1235</v>
      </c>
    </row>
    <row r="1069" spans="3:4">
      <c r="C1069" s="19" t="s">
        <v>187</v>
      </c>
      <c r="D1069" s="20" t="s">
        <v>1236</v>
      </c>
    </row>
    <row r="1070" spans="3:4">
      <c r="C1070" s="19" t="s">
        <v>187</v>
      </c>
      <c r="D1070" s="20" t="s">
        <v>1237</v>
      </c>
    </row>
    <row r="1071" spans="3:4">
      <c r="C1071" s="19" t="s">
        <v>187</v>
      </c>
      <c r="D1071" s="20" t="s">
        <v>1238</v>
      </c>
    </row>
    <row r="1072" spans="3:4">
      <c r="C1072" s="19" t="s">
        <v>187</v>
      </c>
      <c r="D1072" s="20" t="s">
        <v>1239</v>
      </c>
    </row>
    <row r="1073" spans="3:4">
      <c r="C1073" s="19" t="s">
        <v>187</v>
      </c>
      <c r="D1073" s="20" t="s">
        <v>1240</v>
      </c>
    </row>
    <row r="1074" spans="3:4">
      <c r="C1074" s="19" t="s">
        <v>187</v>
      </c>
      <c r="D1074" s="20" t="s">
        <v>1241</v>
      </c>
    </row>
    <row r="1075" spans="3:4">
      <c r="C1075" s="19" t="s">
        <v>187</v>
      </c>
      <c r="D1075" s="20" t="s">
        <v>1242</v>
      </c>
    </row>
    <row r="1076" spans="3:4">
      <c r="C1076" s="19" t="s">
        <v>189</v>
      </c>
      <c r="D1076" s="20" t="s">
        <v>1243</v>
      </c>
    </row>
    <row r="1077" spans="3:4">
      <c r="C1077" s="19" t="s">
        <v>189</v>
      </c>
      <c r="D1077" s="20" t="s">
        <v>1244</v>
      </c>
    </row>
    <row r="1078" spans="3:4">
      <c r="C1078" s="19" t="s">
        <v>189</v>
      </c>
      <c r="D1078" s="20" t="s">
        <v>1245</v>
      </c>
    </row>
    <row r="1079" spans="3:4">
      <c r="C1079" s="19" t="s">
        <v>189</v>
      </c>
      <c r="D1079" s="20" t="s">
        <v>1246</v>
      </c>
    </row>
    <row r="1080" spans="3:4">
      <c r="C1080" s="19" t="s">
        <v>189</v>
      </c>
      <c r="D1080" s="20" t="s">
        <v>1247</v>
      </c>
    </row>
    <row r="1081" spans="3:4">
      <c r="C1081" s="19" t="s">
        <v>189</v>
      </c>
      <c r="D1081" s="20" t="s">
        <v>1248</v>
      </c>
    </row>
    <row r="1082" spans="3:4">
      <c r="C1082" s="19" t="s">
        <v>189</v>
      </c>
      <c r="D1082" s="20" t="s">
        <v>1249</v>
      </c>
    </row>
    <row r="1083" spans="3:4">
      <c r="C1083" s="19" t="s">
        <v>189</v>
      </c>
      <c r="D1083" s="20" t="s">
        <v>1250</v>
      </c>
    </row>
    <row r="1084" spans="3:4">
      <c r="C1084" s="19" t="s">
        <v>189</v>
      </c>
      <c r="D1084" s="20" t="s">
        <v>1251</v>
      </c>
    </row>
    <row r="1085" spans="3:4">
      <c r="C1085" s="19" t="s">
        <v>189</v>
      </c>
      <c r="D1085" s="20" t="s">
        <v>1252</v>
      </c>
    </row>
    <row r="1086" spans="3:4">
      <c r="C1086" s="19" t="s">
        <v>189</v>
      </c>
      <c r="D1086" s="20" t="s">
        <v>1253</v>
      </c>
    </row>
    <row r="1087" spans="3:4">
      <c r="C1087" s="19" t="s">
        <v>189</v>
      </c>
      <c r="D1087" s="20" t="s">
        <v>1254</v>
      </c>
    </row>
    <row r="1088" spans="3:4">
      <c r="C1088" s="19" t="s">
        <v>189</v>
      </c>
      <c r="D1088" s="20" t="s">
        <v>1255</v>
      </c>
    </row>
    <row r="1089" spans="3:4">
      <c r="C1089" s="19" t="s">
        <v>189</v>
      </c>
      <c r="D1089" s="20" t="s">
        <v>1256</v>
      </c>
    </row>
    <row r="1090" spans="3:4">
      <c r="C1090" s="19" t="s">
        <v>189</v>
      </c>
      <c r="D1090" s="20" t="s">
        <v>1257</v>
      </c>
    </row>
    <row r="1091" spans="3:4">
      <c r="C1091" s="19" t="s">
        <v>189</v>
      </c>
      <c r="D1091" s="20" t="s">
        <v>1258</v>
      </c>
    </row>
    <row r="1092" spans="3:4">
      <c r="C1092" s="19" t="s">
        <v>189</v>
      </c>
      <c r="D1092" s="20" t="s">
        <v>1259</v>
      </c>
    </row>
    <row r="1093" spans="3:4">
      <c r="C1093" s="19" t="s">
        <v>189</v>
      </c>
      <c r="D1093" s="20" t="s">
        <v>1260</v>
      </c>
    </row>
    <row r="1094" spans="3:4">
      <c r="C1094" s="19" t="s">
        <v>189</v>
      </c>
      <c r="D1094" s="20" t="s">
        <v>1261</v>
      </c>
    </row>
    <row r="1095" spans="3:4">
      <c r="C1095" s="19" t="s">
        <v>191</v>
      </c>
      <c r="D1095" s="20" t="s">
        <v>1262</v>
      </c>
    </row>
    <row r="1096" spans="3:4">
      <c r="C1096" s="19" t="s">
        <v>191</v>
      </c>
      <c r="D1096" s="20" t="s">
        <v>1263</v>
      </c>
    </row>
    <row r="1097" spans="3:4">
      <c r="C1097" s="19" t="s">
        <v>191</v>
      </c>
      <c r="D1097" s="20" t="s">
        <v>1264</v>
      </c>
    </row>
    <row r="1098" spans="3:4">
      <c r="C1098" s="19" t="s">
        <v>191</v>
      </c>
      <c r="D1098" s="20" t="s">
        <v>1265</v>
      </c>
    </row>
    <row r="1099" spans="3:4">
      <c r="C1099" s="19" t="s">
        <v>191</v>
      </c>
      <c r="D1099" s="20" t="s">
        <v>1266</v>
      </c>
    </row>
    <row r="1100" spans="3:4">
      <c r="C1100" s="19" t="s">
        <v>191</v>
      </c>
      <c r="D1100" s="20" t="s">
        <v>1267</v>
      </c>
    </row>
    <row r="1101" spans="3:4">
      <c r="C1101" s="19" t="s">
        <v>191</v>
      </c>
      <c r="D1101" s="20" t="s">
        <v>1268</v>
      </c>
    </row>
    <row r="1102" spans="3:4">
      <c r="C1102" s="19" t="s">
        <v>191</v>
      </c>
      <c r="D1102" s="20" t="s">
        <v>1269</v>
      </c>
    </row>
    <row r="1103" spans="3:4">
      <c r="C1103" s="19" t="s">
        <v>191</v>
      </c>
      <c r="D1103" s="20" t="s">
        <v>1270</v>
      </c>
    </row>
    <row r="1104" spans="3:4">
      <c r="C1104" s="19" t="s">
        <v>191</v>
      </c>
      <c r="D1104" s="20" t="s">
        <v>1271</v>
      </c>
    </row>
    <row r="1105" spans="3:4">
      <c r="C1105" s="19" t="s">
        <v>191</v>
      </c>
      <c r="D1105" s="20" t="s">
        <v>1272</v>
      </c>
    </row>
    <row r="1106" spans="3:4">
      <c r="C1106" s="19" t="s">
        <v>191</v>
      </c>
      <c r="D1106" s="20" t="s">
        <v>1273</v>
      </c>
    </row>
    <row r="1107" spans="3:4">
      <c r="C1107" s="19" t="s">
        <v>191</v>
      </c>
      <c r="D1107" s="20" t="s">
        <v>1274</v>
      </c>
    </row>
    <row r="1108" spans="3:4">
      <c r="C1108" s="19" t="s">
        <v>191</v>
      </c>
      <c r="D1108" s="20" t="s">
        <v>1275</v>
      </c>
    </row>
    <row r="1109" spans="3:4">
      <c r="C1109" s="19" t="s">
        <v>191</v>
      </c>
      <c r="D1109" s="20" t="s">
        <v>1276</v>
      </c>
    </row>
    <row r="1110" spans="3:4">
      <c r="C1110" s="19" t="s">
        <v>191</v>
      </c>
      <c r="D1110" s="20" t="s">
        <v>1277</v>
      </c>
    </row>
    <row r="1111" spans="3:4">
      <c r="C1111" s="19" t="s">
        <v>191</v>
      </c>
      <c r="D1111" s="20" t="s">
        <v>1278</v>
      </c>
    </row>
    <row r="1112" spans="3:4">
      <c r="C1112" s="19" t="s">
        <v>191</v>
      </c>
      <c r="D1112" s="20" t="s">
        <v>1279</v>
      </c>
    </row>
    <row r="1113" spans="3:4">
      <c r="C1113" s="19" t="s">
        <v>191</v>
      </c>
      <c r="D1113" s="20" t="s">
        <v>1280</v>
      </c>
    </row>
    <row r="1114" spans="3:4">
      <c r="C1114" s="19" t="s">
        <v>191</v>
      </c>
      <c r="D1114" s="20" t="s">
        <v>1281</v>
      </c>
    </row>
    <row r="1115" spans="3:4">
      <c r="C1115" s="19" t="s">
        <v>191</v>
      </c>
      <c r="D1115" s="20" t="s">
        <v>1282</v>
      </c>
    </row>
    <row r="1116" spans="3:4">
      <c r="C1116" s="19" t="s">
        <v>191</v>
      </c>
      <c r="D1116" s="20" t="s">
        <v>1283</v>
      </c>
    </row>
    <row r="1117" spans="3:4">
      <c r="C1117" s="19" t="s">
        <v>191</v>
      </c>
      <c r="D1117" s="20" t="s">
        <v>1284</v>
      </c>
    </row>
    <row r="1118" spans="3:4">
      <c r="C1118" s="19" t="s">
        <v>191</v>
      </c>
      <c r="D1118" s="20" t="s">
        <v>1285</v>
      </c>
    </row>
    <row r="1119" spans="3:4">
      <c r="C1119" s="19" t="s">
        <v>191</v>
      </c>
      <c r="D1119" s="20" t="s">
        <v>1286</v>
      </c>
    </row>
    <row r="1120" spans="3:4">
      <c r="C1120" s="19" t="s">
        <v>191</v>
      </c>
      <c r="D1120" s="20" t="s">
        <v>1287</v>
      </c>
    </row>
    <row r="1121" spans="3:4">
      <c r="C1121" s="19" t="s">
        <v>193</v>
      </c>
      <c r="D1121" s="20" t="s">
        <v>1288</v>
      </c>
    </row>
    <row r="1122" spans="3:4">
      <c r="C1122" s="19" t="s">
        <v>193</v>
      </c>
      <c r="D1122" s="20" t="s">
        <v>1289</v>
      </c>
    </row>
    <row r="1123" spans="3:4">
      <c r="C1123" s="19" t="s">
        <v>193</v>
      </c>
      <c r="D1123" s="20" t="s">
        <v>1290</v>
      </c>
    </row>
    <row r="1124" spans="3:4">
      <c r="C1124" s="19" t="s">
        <v>193</v>
      </c>
      <c r="D1124" s="20" t="s">
        <v>1291</v>
      </c>
    </row>
    <row r="1125" spans="3:4">
      <c r="C1125" s="19" t="s">
        <v>193</v>
      </c>
      <c r="D1125" s="20" t="s">
        <v>1292</v>
      </c>
    </row>
    <row r="1126" spans="3:4">
      <c r="C1126" s="19" t="s">
        <v>193</v>
      </c>
      <c r="D1126" s="20" t="s">
        <v>1293</v>
      </c>
    </row>
    <row r="1127" spans="3:4">
      <c r="C1127" s="19" t="s">
        <v>193</v>
      </c>
      <c r="D1127" s="20" t="s">
        <v>1294</v>
      </c>
    </row>
    <row r="1128" spans="3:4">
      <c r="C1128" s="19" t="s">
        <v>193</v>
      </c>
      <c r="D1128" s="20" t="s">
        <v>1295</v>
      </c>
    </row>
    <row r="1129" spans="3:4">
      <c r="C1129" s="19" t="s">
        <v>193</v>
      </c>
      <c r="D1129" s="20" t="s">
        <v>1296</v>
      </c>
    </row>
    <row r="1130" spans="3:4">
      <c r="C1130" s="19" t="s">
        <v>193</v>
      </c>
      <c r="D1130" s="20" t="s">
        <v>1297</v>
      </c>
    </row>
    <row r="1131" spans="3:4">
      <c r="C1131" s="19" t="s">
        <v>193</v>
      </c>
      <c r="D1131" s="20" t="s">
        <v>1298</v>
      </c>
    </row>
    <row r="1132" spans="3:4">
      <c r="C1132" s="19" t="s">
        <v>193</v>
      </c>
      <c r="D1132" s="20" t="s">
        <v>1299</v>
      </c>
    </row>
    <row r="1133" spans="3:4">
      <c r="C1133" s="19" t="s">
        <v>193</v>
      </c>
      <c r="D1133" s="20" t="s">
        <v>1300</v>
      </c>
    </row>
    <row r="1134" spans="3:4">
      <c r="C1134" s="19" t="s">
        <v>193</v>
      </c>
      <c r="D1134" s="20" t="s">
        <v>1301</v>
      </c>
    </row>
    <row r="1135" spans="3:4">
      <c r="C1135" s="19" t="s">
        <v>193</v>
      </c>
      <c r="D1135" s="20" t="s">
        <v>1302</v>
      </c>
    </row>
    <row r="1136" spans="3:4">
      <c r="C1136" s="19" t="s">
        <v>193</v>
      </c>
      <c r="D1136" s="20" t="s">
        <v>1303</v>
      </c>
    </row>
    <row r="1137" spans="3:4">
      <c r="C1137" s="19" t="s">
        <v>193</v>
      </c>
      <c r="D1137" s="20" t="s">
        <v>1304</v>
      </c>
    </row>
    <row r="1138" spans="3:4">
      <c r="C1138" s="19" t="s">
        <v>193</v>
      </c>
      <c r="D1138" s="20" t="s">
        <v>1305</v>
      </c>
    </row>
    <row r="1139" spans="3:4">
      <c r="C1139" s="19" t="s">
        <v>193</v>
      </c>
      <c r="D1139" s="20" t="s">
        <v>1306</v>
      </c>
    </row>
    <row r="1140" spans="3:4">
      <c r="C1140" s="19" t="s">
        <v>193</v>
      </c>
      <c r="D1140" s="20" t="s">
        <v>1307</v>
      </c>
    </row>
    <row r="1141" spans="3:4">
      <c r="C1141" s="19" t="s">
        <v>193</v>
      </c>
      <c r="D1141" s="20" t="s">
        <v>1308</v>
      </c>
    </row>
    <row r="1142" spans="3:4">
      <c r="C1142" s="19" t="s">
        <v>193</v>
      </c>
      <c r="D1142" s="20" t="s">
        <v>1309</v>
      </c>
    </row>
    <row r="1143" spans="3:4">
      <c r="C1143" s="19" t="s">
        <v>193</v>
      </c>
      <c r="D1143" s="20" t="s">
        <v>1310</v>
      </c>
    </row>
    <row r="1144" spans="3:4">
      <c r="C1144" s="19" t="s">
        <v>193</v>
      </c>
      <c r="D1144" s="20" t="s">
        <v>1311</v>
      </c>
    </row>
    <row r="1145" spans="3:4">
      <c r="C1145" s="19" t="s">
        <v>193</v>
      </c>
      <c r="D1145" s="20" t="s">
        <v>1312</v>
      </c>
    </row>
    <row r="1146" spans="3:4">
      <c r="C1146" s="19" t="s">
        <v>193</v>
      </c>
      <c r="D1146" s="20" t="s">
        <v>1313</v>
      </c>
    </row>
    <row r="1147" spans="3:4">
      <c r="C1147" s="19" t="s">
        <v>193</v>
      </c>
      <c r="D1147" s="20" t="s">
        <v>1314</v>
      </c>
    </row>
    <row r="1148" spans="3:4">
      <c r="C1148" s="19" t="s">
        <v>193</v>
      </c>
      <c r="D1148" s="20" t="s">
        <v>1315</v>
      </c>
    </row>
    <row r="1149" spans="3:4">
      <c r="C1149" s="19" t="s">
        <v>193</v>
      </c>
      <c r="D1149" s="20" t="s">
        <v>1316</v>
      </c>
    </row>
    <row r="1150" spans="3:4">
      <c r="C1150" s="19" t="s">
        <v>193</v>
      </c>
      <c r="D1150" s="20" t="s">
        <v>1317</v>
      </c>
    </row>
    <row r="1151" spans="3:4">
      <c r="C1151" s="19" t="s">
        <v>193</v>
      </c>
      <c r="D1151" s="20" t="s">
        <v>1318</v>
      </c>
    </row>
    <row r="1152" spans="3:4">
      <c r="C1152" s="19" t="s">
        <v>193</v>
      </c>
      <c r="D1152" s="20" t="s">
        <v>1319</v>
      </c>
    </row>
    <row r="1153" spans="3:4">
      <c r="C1153" s="19" t="s">
        <v>193</v>
      </c>
      <c r="D1153" s="20" t="s">
        <v>1320</v>
      </c>
    </row>
    <row r="1154" spans="3:4">
      <c r="C1154" s="19" t="s">
        <v>193</v>
      </c>
      <c r="D1154" s="20" t="s">
        <v>1321</v>
      </c>
    </row>
    <row r="1155" spans="3:4">
      <c r="C1155" s="19" t="s">
        <v>193</v>
      </c>
      <c r="D1155" s="20" t="s">
        <v>1322</v>
      </c>
    </row>
    <row r="1156" spans="3:4">
      <c r="C1156" s="19" t="s">
        <v>193</v>
      </c>
      <c r="D1156" s="20" t="s">
        <v>1323</v>
      </c>
    </row>
    <row r="1157" spans="3:4">
      <c r="C1157" s="19" t="s">
        <v>193</v>
      </c>
      <c r="D1157" s="20" t="s">
        <v>1324</v>
      </c>
    </row>
    <row r="1158" spans="3:4">
      <c r="C1158" s="19" t="s">
        <v>193</v>
      </c>
      <c r="D1158" s="20" t="s">
        <v>1325</v>
      </c>
    </row>
    <row r="1159" spans="3:4">
      <c r="C1159" s="19" t="s">
        <v>193</v>
      </c>
      <c r="D1159" s="20" t="s">
        <v>1326</v>
      </c>
    </row>
    <row r="1160" spans="3:4">
      <c r="C1160" s="19" t="s">
        <v>193</v>
      </c>
      <c r="D1160" s="20" t="s">
        <v>1327</v>
      </c>
    </row>
    <row r="1161" spans="3:4">
      <c r="C1161" s="19" t="s">
        <v>193</v>
      </c>
      <c r="D1161" s="20" t="s">
        <v>1328</v>
      </c>
    </row>
    <row r="1162" spans="3:4">
      <c r="C1162" s="19" t="s">
        <v>193</v>
      </c>
      <c r="D1162" s="20" t="s">
        <v>1329</v>
      </c>
    </row>
    <row r="1163" spans="3:4">
      <c r="C1163" s="19" t="s">
        <v>193</v>
      </c>
      <c r="D1163" s="20" t="s">
        <v>1330</v>
      </c>
    </row>
    <row r="1164" spans="3:4">
      <c r="C1164" s="19" t="s">
        <v>195</v>
      </c>
      <c r="D1164" s="20" t="s">
        <v>1331</v>
      </c>
    </row>
    <row r="1165" spans="3:4">
      <c r="C1165" s="19" t="s">
        <v>195</v>
      </c>
      <c r="D1165" s="20" t="s">
        <v>1332</v>
      </c>
    </row>
    <row r="1166" spans="3:4">
      <c r="C1166" s="19" t="s">
        <v>195</v>
      </c>
      <c r="D1166" s="20" t="s">
        <v>1333</v>
      </c>
    </row>
    <row r="1167" spans="3:4">
      <c r="C1167" s="19" t="s">
        <v>195</v>
      </c>
      <c r="D1167" s="20" t="s">
        <v>1334</v>
      </c>
    </row>
    <row r="1168" spans="3:4">
      <c r="C1168" s="19" t="s">
        <v>195</v>
      </c>
      <c r="D1168" s="20" t="s">
        <v>1335</v>
      </c>
    </row>
    <row r="1169" spans="3:4">
      <c r="C1169" s="19" t="s">
        <v>195</v>
      </c>
      <c r="D1169" s="20" t="s">
        <v>1336</v>
      </c>
    </row>
    <row r="1170" spans="3:4">
      <c r="C1170" s="19" t="s">
        <v>195</v>
      </c>
      <c r="D1170" s="20" t="s">
        <v>1337</v>
      </c>
    </row>
    <row r="1171" spans="3:4">
      <c r="C1171" s="19" t="s">
        <v>195</v>
      </c>
      <c r="D1171" s="20" t="s">
        <v>1338</v>
      </c>
    </row>
    <row r="1172" spans="3:4">
      <c r="C1172" s="19" t="s">
        <v>195</v>
      </c>
      <c r="D1172" s="20" t="s">
        <v>1339</v>
      </c>
    </row>
    <row r="1173" spans="3:4">
      <c r="C1173" s="19" t="s">
        <v>195</v>
      </c>
      <c r="D1173" s="20" t="s">
        <v>1340</v>
      </c>
    </row>
    <row r="1174" spans="3:4">
      <c r="C1174" s="19" t="s">
        <v>195</v>
      </c>
      <c r="D1174" s="20" t="s">
        <v>1341</v>
      </c>
    </row>
    <row r="1175" spans="3:4">
      <c r="C1175" s="19" t="s">
        <v>195</v>
      </c>
      <c r="D1175" s="20" t="s">
        <v>1342</v>
      </c>
    </row>
    <row r="1176" spans="3:4">
      <c r="C1176" s="19" t="s">
        <v>195</v>
      </c>
      <c r="D1176" s="20" t="s">
        <v>1343</v>
      </c>
    </row>
    <row r="1177" spans="3:4">
      <c r="C1177" s="19" t="s">
        <v>195</v>
      </c>
      <c r="D1177" s="20" t="s">
        <v>1344</v>
      </c>
    </row>
    <row r="1178" spans="3:4">
      <c r="C1178" s="19" t="s">
        <v>195</v>
      </c>
      <c r="D1178" s="20" t="s">
        <v>1345</v>
      </c>
    </row>
    <row r="1179" spans="3:4">
      <c r="C1179" s="19" t="s">
        <v>195</v>
      </c>
      <c r="D1179" s="20" t="s">
        <v>1346</v>
      </c>
    </row>
    <row r="1180" spans="3:4">
      <c r="C1180" s="19" t="s">
        <v>195</v>
      </c>
      <c r="D1180" s="20" t="s">
        <v>1347</v>
      </c>
    </row>
    <row r="1181" spans="3:4">
      <c r="C1181" s="19" t="s">
        <v>195</v>
      </c>
      <c r="D1181" s="20" t="s">
        <v>1348</v>
      </c>
    </row>
    <row r="1182" spans="3:4">
      <c r="C1182" s="19" t="s">
        <v>195</v>
      </c>
      <c r="D1182" s="20" t="s">
        <v>1349</v>
      </c>
    </row>
    <row r="1183" spans="3:4">
      <c r="C1183" s="19" t="s">
        <v>195</v>
      </c>
      <c r="D1183" s="20" t="s">
        <v>1350</v>
      </c>
    </row>
    <row r="1184" spans="3:4">
      <c r="C1184" s="19" t="s">
        <v>195</v>
      </c>
      <c r="D1184" s="20" t="s">
        <v>1351</v>
      </c>
    </row>
    <row r="1185" spans="3:4">
      <c r="C1185" s="19" t="s">
        <v>195</v>
      </c>
      <c r="D1185" s="20" t="s">
        <v>1352</v>
      </c>
    </row>
    <row r="1186" spans="3:4">
      <c r="C1186" s="19" t="s">
        <v>195</v>
      </c>
      <c r="D1186" s="20" t="s">
        <v>1353</v>
      </c>
    </row>
    <row r="1187" spans="3:4">
      <c r="C1187" s="19" t="s">
        <v>195</v>
      </c>
      <c r="D1187" s="20" t="s">
        <v>1354</v>
      </c>
    </row>
    <row r="1188" spans="3:4">
      <c r="C1188" s="19" t="s">
        <v>195</v>
      </c>
      <c r="D1188" s="20" t="s">
        <v>1355</v>
      </c>
    </row>
    <row r="1189" spans="3:4">
      <c r="C1189" s="19" t="s">
        <v>195</v>
      </c>
      <c r="D1189" s="20" t="s">
        <v>1356</v>
      </c>
    </row>
    <row r="1190" spans="3:4">
      <c r="C1190" s="19" t="s">
        <v>195</v>
      </c>
      <c r="D1190" s="20" t="s">
        <v>1357</v>
      </c>
    </row>
    <row r="1191" spans="3:4">
      <c r="C1191" s="19" t="s">
        <v>195</v>
      </c>
      <c r="D1191" s="20" t="s">
        <v>1358</v>
      </c>
    </row>
    <row r="1192" spans="3:4">
      <c r="C1192" s="19" t="s">
        <v>195</v>
      </c>
      <c r="D1192" s="20" t="s">
        <v>1359</v>
      </c>
    </row>
    <row r="1193" spans="3:4">
      <c r="C1193" s="19" t="s">
        <v>195</v>
      </c>
      <c r="D1193" s="20" t="s">
        <v>1360</v>
      </c>
    </row>
    <row r="1194" spans="3:4">
      <c r="C1194" s="19" t="s">
        <v>195</v>
      </c>
      <c r="D1194" s="20" t="s">
        <v>1361</v>
      </c>
    </row>
    <row r="1195" spans="3:4">
      <c r="C1195" s="19" t="s">
        <v>195</v>
      </c>
      <c r="D1195" s="20" t="s">
        <v>1362</v>
      </c>
    </row>
    <row r="1196" spans="3:4">
      <c r="C1196" s="19" t="s">
        <v>195</v>
      </c>
      <c r="D1196" s="20" t="s">
        <v>1363</v>
      </c>
    </row>
    <row r="1197" spans="3:4">
      <c r="C1197" s="19" t="s">
        <v>195</v>
      </c>
      <c r="D1197" s="20" t="s">
        <v>1364</v>
      </c>
    </row>
    <row r="1198" spans="3:4">
      <c r="C1198" s="19" t="s">
        <v>195</v>
      </c>
      <c r="D1198" s="20" t="s">
        <v>1365</v>
      </c>
    </row>
    <row r="1199" spans="3:4">
      <c r="C1199" s="19" t="s">
        <v>195</v>
      </c>
      <c r="D1199" s="20" t="s">
        <v>1366</v>
      </c>
    </row>
    <row r="1200" spans="3:4">
      <c r="C1200" s="19" t="s">
        <v>195</v>
      </c>
      <c r="D1200" s="20" t="s">
        <v>1328</v>
      </c>
    </row>
    <row r="1201" spans="3:4">
      <c r="C1201" s="19" t="s">
        <v>195</v>
      </c>
      <c r="D1201" s="20" t="s">
        <v>1367</v>
      </c>
    </row>
    <row r="1202" spans="3:4">
      <c r="C1202" s="19" t="s">
        <v>195</v>
      </c>
      <c r="D1202" s="20" t="s">
        <v>1368</v>
      </c>
    </row>
    <row r="1203" spans="3:4">
      <c r="C1203" s="19" t="s">
        <v>195</v>
      </c>
      <c r="D1203" s="20" t="s">
        <v>1369</v>
      </c>
    </row>
    <row r="1204" spans="3:4">
      <c r="C1204" s="19" t="s">
        <v>195</v>
      </c>
      <c r="D1204" s="20" t="s">
        <v>1370</v>
      </c>
    </row>
    <row r="1205" spans="3:4">
      <c r="C1205" s="19" t="s">
        <v>197</v>
      </c>
      <c r="D1205" s="20" t="s">
        <v>1371</v>
      </c>
    </row>
    <row r="1206" spans="3:4">
      <c r="C1206" s="19" t="s">
        <v>197</v>
      </c>
      <c r="D1206" s="20" t="s">
        <v>1372</v>
      </c>
    </row>
    <row r="1207" spans="3:4">
      <c r="C1207" s="19" t="s">
        <v>197</v>
      </c>
      <c r="D1207" s="20" t="s">
        <v>1373</v>
      </c>
    </row>
    <row r="1208" spans="3:4">
      <c r="C1208" s="19" t="s">
        <v>197</v>
      </c>
      <c r="D1208" s="20" t="s">
        <v>1374</v>
      </c>
    </row>
    <row r="1209" spans="3:4">
      <c r="C1209" s="19" t="s">
        <v>197</v>
      </c>
      <c r="D1209" s="20" t="s">
        <v>1375</v>
      </c>
    </row>
    <row r="1210" spans="3:4">
      <c r="C1210" s="19" t="s">
        <v>197</v>
      </c>
      <c r="D1210" s="20" t="s">
        <v>1376</v>
      </c>
    </row>
    <row r="1211" spans="3:4">
      <c r="C1211" s="19" t="s">
        <v>197</v>
      </c>
      <c r="D1211" s="20" t="s">
        <v>1377</v>
      </c>
    </row>
    <row r="1212" spans="3:4">
      <c r="C1212" s="19" t="s">
        <v>197</v>
      </c>
      <c r="D1212" s="20" t="s">
        <v>1378</v>
      </c>
    </row>
    <row r="1213" spans="3:4">
      <c r="C1213" s="19" t="s">
        <v>197</v>
      </c>
      <c r="D1213" s="20" t="s">
        <v>1379</v>
      </c>
    </row>
    <row r="1214" spans="3:4">
      <c r="C1214" s="19" t="s">
        <v>197</v>
      </c>
      <c r="D1214" s="20" t="s">
        <v>1380</v>
      </c>
    </row>
    <row r="1215" spans="3:4">
      <c r="C1215" s="19" t="s">
        <v>197</v>
      </c>
      <c r="D1215" s="20" t="s">
        <v>1381</v>
      </c>
    </row>
    <row r="1216" spans="3:4">
      <c r="C1216" s="19" t="s">
        <v>197</v>
      </c>
      <c r="D1216" s="20" t="s">
        <v>1382</v>
      </c>
    </row>
    <row r="1217" spans="3:4">
      <c r="C1217" s="19" t="s">
        <v>197</v>
      </c>
      <c r="D1217" s="20" t="s">
        <v>1383</v>
      </c>
    </row>
    <row r="1218" spans="3:4">
      <c r="C1218" s="19" t="s">
        <v>197</v>
      </c>
      <c r="D1218" s="20" t="s">
        <v>1384</v>
      </c>
    </row>
    <row r="1219" spans="3:4">
      <c r="C1219" s="19" t="s">
        <v>197</v>
      </c>
      <c r="D1219" s="20" t="s">
        <v>1385</v>
      </c>
    </row>
    <row r="1220" spans="3:4">
      <c r="C1220" s="19" t="s">
        <v>197</v>
      </c>
      <c r="D1220" s="20" t="s">
        <v>1386</v>
      </c>
    </row>
    <row r="1221" spans="3:4">
      <c r="C1221" s="19" t="s">
        <v>197</v>
      </c>
      <c r="D1221" s="20" t="s">
        <v>1387</v>
      </c>
    </row>
    <row r="1222" spans="3:4">
      <c r="C1222" s="19" t="s">
        <v>197</v>
      </c>
      <c r="D1222" s="20" t="s">
        <v>534</v>
      </c>
    </row>
    <row r="1223" spans="3:4">
      <c r="C1223" s="19" t="s">
        <v>197</v>
      </c>
      <c r="D1223" s="20" t="s">
        <v>1388</v>
      </c>
    </row>
    <row r="1224" spans="3:4">
      <c r="C1224" s="19" t="s">
        <v>197</v>
      </c>
      <c r="D1224" s="20" t="s">
        <v>1389</v>
      </c>
    </row>
    <row r="1225" spans="3:4">
      <c r="C1225" s="19" t="s">
        <v>197</v>
      </c>
      <c r="D1225" s="20" t="s">
        <v>1390</v>
      </c>
    </row>
    <row r="1226" spans="3:4">
      <c r="C1226" s="19" t="s">
        <v>197</v>
      </c>
      <c r="D1226" s="20" t="s">
        <v>1391</v>
      </c>
    </row>
    <row r="1227" spans="3:4">
      <c r="C1227" s="19" t="s">
        <v>197</v>
      </c>
      <c r="D1227" s="20" t="s">
        <v>1392</v>
      </c>
    </row>
    <row r="1228" spans="3:4">
      <c r="C1228" s="19" t="s">
        <v>197</v>
      </c>
      <c r="D1228" s="20" t="s">
        <v>1393</v>
      </c>
    </row>
    <row r="1229" spans="3:4">
      <c r="C1229" s="19" t="s">
        <v>197</v>
      </c>
      <c r="D1229" s="20" t="s">
        <v>1394</v>
      </c>
    </row>
    <row r="1230" spans="3:4">
      <c r="C1230" s="19" t="s">
        <v>197</v>
      </c>
      <c r="D1230" s="20" t="s">
        <v>1395</v>
      </c>
    </row>
    <row r="1231" spans="3:4">
      <c r="C1231" s="19" t="s">
        <v>197</v>
      </c>
      <c r="D1231" s="20" t="s">
        <v>1396</v>
      </c>
    </row>
    <row r="1232" spans="3:4">
      <c r="C1232" s="19" t="s">
        <v>197</v>
      </c>
      <c r="D1232" s="20" t="s">
        <v>1397</v>
      </c>
    </row>
    <row r="1233" spans="3:4">
      <c r="C1233" s="19" t="s">
        <v>197</v>
      </c>
      <c r="D1233" s="20" t="s">
        <v>1398</v>
      </c>
    </row>
    <row r="1234" spans="3:4">
      <c r="C1234" s="19" t="s">
        <v>197</v>
      </c>
      <c r="D1234" s="20" t="s">
        <v>1399</v>
      </c>
    </row>
    <row r="1235" spans="3:4">
      <c r="C1235" s="19" t="s">
        <v>197</v>
      </c>
      <c r="D1235" s="20" t="s">
        <v>1400</v>
      </c>
    </row>
    <row r="1236" spans="3:4">
      <c r="C1236" s="19" t="s">
        <v>197</v>
      </c>
      <c r="D1236" s="20" t="s">
        <v>1401</v>
      </c>
    </row>
    <row r="1237" spans="3:4">
      <c r="C1237" s="19" t="s">
        <v>197</v>
      </c>
      <c r="D1237" s="20" t="s">
        <v>1402</v>
      </c>
    </row>
    <row r="1238" spans="3:4">
      <c r="C1238" s="19" t="s">
        <v>197</v>
      </c>
      <c r="D1238" s="20" t="s">
        <v>1403</v>
      </c>
    </row>
    <row r="1239" spans="3:4">
      <c r="C1239" s="19" t="s">
        <v>197</v>
      </c>
      <c r="D1239" s="20" t="s">
        <v>1404</v>
      </c>
    </row>
    <row r="1240" spans="3:4">
      <c r="C1240" s="19" t="s">
        <v>197</v>
      </c>
      <c r="D1240" s="20" t="s">
        <v>1405</v>
      </c>
    </row>
    <row r="1241" spans="3:4">
      <c r="C1241" s="19" t="s">
        <v>197</v>
      </c>
      <c r="D1241" s="20" t="s">
        <v>1406</v>
      </c>
    </row>
    <row r="1242" spans="3:4">
      <c r="C1242" s="19" t="s">
        <v>197</v>
      </c>
      <c r="D1242" s="20" t="s">
        <v>1035</v>
      </c>
    </row>
    <row r="1243" spans="3:4">
      <c r="C1243" s="19" t="s">
        <v>197</v>
      </c>
      <c r="D1243" s="20" t="s">
        <v>1407</v>
      </c>
    </row>
    <row r="1244" spans="3:4">
      <c r="C1244" s="19" t="s">
        <v>199</v>
      </c>
      <c r="D1244" s="20" t="s">
        <v>1408</v>
      </c>
    </row>
    <row r="1245" spans="3:4">
      <c r="C1245" s="19" t="s">
        <v>199</v>
      </c>
      <c r="D1245" s="20" t="s">
        <v>1409</v>
      </c>
    </row>
    <row r="1246" spans="3:4">
      <c r="C1246" s="19" t="s">
        <v>199</v>
      </c>
      <c r="D1246" s="20" t="s">
        <v>1410</v>
      </c>
    </row>
    <row r="1247" spans="3:4">
      <c r="C1247" s="19" t="s">
        <v>199</v>
      </c>
      <c r="D1247" s="20" t="s">
        <v>1411</v>
      </c>
    </row>
    <row r="1248" spans="3:4">
      <c r="C1248" s="19" t="s">
        <v>199</v>
      </c>
      <c r="D1248" s="20" t="s">
        <v>1412</v>
      </c>
    </row>
    <row r="1249" spans="3:4">
      <c r="C1249" s="19" t="s">
        <v>199</v>
      </c>
      <c r="D1249" s="20" t="s">
        <v>1413</v>
      </c>
    </row>
    <row r="1250" spans="3:4">
      <c r="C1250" s="19" t="s">
        <v>199</v>
      </c>
      <c r="D1250" s="20" t="s">
        <v>1414</v>
      </c>
    </row>
    <row r="1251" spans="3:4">
      <c r="C1251" s="19" t="s">
        <v>199</v>
      </c>
      <c r="D1251" s="20" t="s">
        <v>1415</v>
      </c>
    </row>
    <row r="1252" spans="3:4">
      <c r="C1252" s="19" t="s">
        <v>199</v>
      </c>
      <c r="D1252" s="20" t="s">
        <v>1416</v>
      </c>
    </row>
    <row r="1253" spans="3:4">
      <c r="C1253" s="19" t="s">
        <v>199</v>
      </c>
      <c r="D1253" s="20" t="s">
        <v>1417</v>
      </c>
    </row>
    <row r="1254" spans="3:4">
      <c r="C1254" s="19" t="s">
        <v>199</v>
      </c>
      <c r="D1254" s="20" t="s">
        <v>1418</v>
      </c>
    </row>
    <row r="1255" spans="3:4">
      <c r="C1255" s="19" t="s">
        <v>199</v>
      </c>
      <c r="D1255" s="20" t="s">
        <v>1419</v>
      </c>
    </row>
    <row r="1256" spans="3:4">
      <c r="C1256" s="19" t="s">
        <v>199</v>
      </c>
      <c r="D1256" s="20" t="s">
        <v>1420</v>
      </c>
    </row>
    <row r="1257" spans="3:4">
      <c r="C1257" s="19" t="s">
        <v>199</v>
      </c>
      <c r="D1257" s="20" t="s">
        <v>1421</v>
      </c>
    </row>
    <row r="1258" spans="3:4">
      <c r="C1258" s="19" t="s">
        <v>199</v>
      </c>
      <c r="D1258" s="20" t="s">
        <v>1422</v>
      </c>
    </row>
    <row r="1259" spans="3:4">
      <c r="C1259" s="19" t="s">
        <v>199</v>
      </c>
      <c r="D1259" s="20" t="s">
        <v>1423</v>
      </c>
    </row>
    <row r="1260" spans="3:4">
      <c r="C1260" s="19" t="s">
        <v>199</v>
      </c>
      <c r="D1260" s="20" t="s">
        <v>985</v>
      </c>
    </row>
    <row r="1261" spans="3:4">
      <c r="C1261" s="19" t="s">
        <v>199</v>
      </c>
      <c r="D1261" s="20" t="s">
        <v>331</v>
      </c>
    </row>
    <row r="1262" spans="3:4">
      <c r="C1262" s="19" t="s">
        <v>199</v>
      </c>
      <c r="D1262" s="20" t="s">
        <v>1424</v>
      </c>
    </row>
    <row r="1263" spans="3:4">
      <c r="C1263" s="19" t="s">
        <v>199</v>
      </c>
      <c r="D1263" s="20" t="s">
        <v>1425</v>
      </c>
    </row>
    <row r="1264" spans="3:4">
      <c r="C1264" s="19" t="s">
        <v>199</v>
      </c>
      <c r="D1264" s="20" t="s">
        <v>1426</v>
      </c>
    </row>
    <row r="1265" spans="3:4">
      <c r="C1265" s="19" t="s">
        <v>199</v>
      </c>
      <c r="D1265" s="20" t="s">
        <v>1427</v>
      </c>
    </row>
    <row r="1266" spans="3:4">
      <c r="C1266" s="19" t="s">
        <v>199</v>
      </c>
      <c r="D1266" s="20" t="s">
        <v>1428</v>
      </c>
    </row>
    <row r="1267" spans="3:4">
      <c r="C1267" s="19" t="s">
        <v>199</v>
      </c>
      <c r="D1267" s="20" t="s">
        <v>1429</v>
      </c>
    </row>
    <row r="1268" spans="3:4">
      <c r="C1268" s="19" t="s">
        <v>199</v>
      </c>
      <c r="D1268" s="20" t="s">
        <v>1430</v>
      </c>
    </row>
    <row r="1269" spans="3:4">
      <c r="C1269" s="19" t="s">
        <v>199</v>
      </c>
      <c r="D1269" s="20" t="s">
        <v>1431</v>
      </c>
    </row>
    <row r="1270" spans="3:4">
      <c r="C1270" s="19" t="s">
        <v>199</v>
      </c>
      <c r="D1270" s="20" t="s">
        <v>1432</v>
      </c>
    </row>
    <row r="1271" spans="3:4">
      <c r="C1271" s="19" t="s">
        <v>199</v>
      </c>
      <c r="D1271" s="20" t="s">
        <v>1433</v>
      </c>
    </row>
    <row r="1272" spans="3:4">
      <c r="C1272" s="19" t="s">
        <v>199</v>
      </c>
      <c r="D1272" s="20" t="s">
        <v>1434</v>
      </c>
    </row>
    <row r="1273" spans="3:4">
      <c r="C1273" s="19" t="s">
        <v>199</v>
      </c>
      <c r="D1273" s="20" t="s">
        <v>1435</v>
      </c>
    </row>
    <row r="1274" spans="3:4">
      <c r="C1274" s="19" t="s">
        <v>201</v>
      </c>
      <c r="D1274" s="20" t="s">
        <v>1436</v>
      </c>
    </row>
    <row r="1275" spans="3:4">
      <c r="C1275" s="19" t="s">
        <v>201</v>
      </c>
      <c r="D1275" s="20" t="s">
        <v>1437</v>
      </c>
    </row>
    <row r="1276" spans="3:4">
      <c r="C1276" s="19" t="s">
        <v>201</v>
      </c>
      <c r="D1276" s="20" t="s">
        <v>1438</v>
      </c>
    </row>
    <row r="1277" spans="3:4">
      <c r="C1277" s="19" t="s">
        <v>201</v>
      </c>
      <c r="D1277" s="20" t="s">
        <v>1439</v>
      </c>
    </row>
    <row r="1278" spans="3:4">
      <c r="C1278" s="19" t="s">
        <v>201</v>
      </c>
      <c r="D1278" s="20" t="s">
        <v>1440</v>
      </c>
    </row>
    <row r="1279" spans="3:4">
      <c r="C1279" s="19" t="s">
        <v>201</v>
      </c>
      <c r="D1279" s="20" t="s">
        <v>1441</v>
      </c>
    </row>
    <row r="1280" spans="3:4">
      <c r="C1280" s="19" t="s">
        <v>201</v>
      </c>
      <c r="D1280" s="20" t="s">
        <v>1442</v>
      </c>
    </row>
    <row r="1281" spans="3:4">
      <c r="C1281" s="19" t="s">
        <v>201</v>
      </c>
      <c r="D1281" s="20" t="s">
        <v>1443</v>
      </c>
    </row>
    <row r="1282" spans="3:4">
      <c r="C1282" s="19" t="s">
        <v>201</v>
      </c>
      <c r="D1282" s="20" t="s">
        <v>1444</v>
      </c>
    </row>
    <row r="1283" spans="3:4">
      <c r="C1283" s="19" t="s">
        <v>201</v>
      </c>
      <c r="D1283" s="20" t="s">
        <v>1445</v>
      </c>
    </row>
    <row r="1284" spans="3:4">
      <c r="C1284" s="19" t="s">
        <v>201</v>
      </c>
      <c r="D1284" s="20" t="s">
        <v>1446</v>
      </c>
    </row>
    <row r="1285" spans="3:4">
      <c r="C1285" s="19" t="s">
        <v>201</v>
      </c>
      <c r="D1285" s="20" t="s">
        <v>1447</v>
      </c>
    </row>
    <row r="1286" spans="3:4">
      <c r="C1286" s="19" t="s">
        <v>201</v>
      </c>
      <c r="D1286" s="20" t="s">
        <v>1448</v>
      </c>
    </row>
    <row r="1287" spans="3:4">
      <c r="C1287" s="19" t="s">
        <v>201</v>
      </c>
      <c r="D1287" s="20" t="s">
        <v>1449</v>
      </c>
    </row>
    <row r="1288" spans="3:4">
      <c r="C1288" s="19" t="s">
        <v>201</v>
      </c>
      <c r="D1288" s="20" t="s">
        <v>410</v>
      </c>
    </row>
    <row r="1289" spans="3:4">
      <c r="C1289" s="19" t="s">
        <v>201</v>
      </c>
      <c r="D1289" s="20" t="s">
        <v>1450</v>
      </c>
    </row>
    <row r="1290" spans="3:4">
      <c r="C1290" s="19" t="s">
        <v>201</v>
      </c>
      <c r="D1290" s="20" t="s">
        <v>1451</v>
      </c>
    </row>
    <row r="1291" spans="3:4">
      <c r="C1291" s="19" t="s">
        <v>201</v>
      </c>
      <c r="D1291" s="20" t="s">
        <v>1256</v>
      </c>
    </row>
    <row r="1292" spans="3:4">
      <c r="C1292" s="19" t="s">
        <v>201</v>
      </c>
      <c r="D1292" s="20" t="s">
        <v>1452</v>
      </c>
    </row>
    <row r="1293" spans="3:4">
      <c r="C1293" s="19" t="s">
        <v>203</v>
      </c>
      <c r="D1293" s="20" t="s">
        <v>1453</v>
      </c>
    </row>
    <row r="1294" spans="3:4">
      <c r="C1294" s="19" t="s">
        <v>203</v>
      </c>
      <c r="D1294" s="20" t="s">
        <v>1454</v>
      </c>
    </row>
    <row r="1295" spans="3:4">
      <c r="C1295" s="19" t="s">
        <v>203</v>
      </c>
      <c r="D1295" s="20" t="s">
        <v>1455</v>
      </c>
    </row>
    <row r="1296" spans="3:4">
      <c r="C1296" s="19" t="s">
        <v>203</v>
      </c>
      <c r="D1296" s="20" t="s">
        <v>1456</v>
      </c>
    </row>
    <row r="1297" spans="3:4">
      <c r="C1297" s="19" t="s">
        <v>203</v>
      </c>
      <c r="D1297" s="20" t="s">
        <v>1457</v>
      </c>
    </row>
    <row r="1298" spans="3:4">
      <c r="C1298" s="19" t="s">
        <v>203</v>
      </c>
      <c r="D1298" s="20" t="s">
        <v>1458</v>
      </c>
    </row>
    <row r="1299" spans="3:4">
      <c r="C1299" s="19" t="s">
        <v>203</v>
      </c>
      <c r="D1299" s="20" t="s">
        <v>1459</v>
      </c>
    </row>
    <row r="1300" spans="3:4">
      <c r="C1300" s="19" t="s">
        <v>203</v>
      </c>
      <c r="D1300" s="20" t="s">
        <v>1460</v>
      </c>
    </row>
    <row r="1301" spans="3:4">
      <c r="C1301" s="19" t="s">
        <v>203</v>
      </c>
      <c r="D1301" s="20" t="s">
        <v>1461</v>
      </c>
    </row>
    <row r="1302" spans="3:4">
      <c r="C1302" s="19" t="s">
        <v>203</v>
      </c>
      <c r="D1302" s="20" t="s">
        <v>1462</v>
      </c>
    </row>
    <row r="1303" spans="3:4">
      <c r="C1303" s="19" t="s">
        <v>203</v>
      </c>
      <c r="D1303" s="20" t="s">
        <v>1463</v>
      </c>
    </row>
    <row r="1304" spans="3:4">
      <c r="C1304" s="19" t="s">
        <v>203</v>
      </c>
      <c r="D1304" s="20" t="s">
        <v>503</v>
      </c>
    </row>
    <row r="1305" spans="3:4">
      <c r="C1305" s="19" t="s">
        <v>203</v>
      </c>
      <c r="D1305" s="20" t="s">
        <v>1464</v>
      </c>
    </row>
    <row r="1306" spans="3:4">
      <c r="C1306" s="19" t="s">
        <v>203</v>
      </c>
      <c r="D1306" s="20" t="s">
        <v>1465</v>
      </c>
    </row>
    <row r="1307" spans="3:4">
      <c r="C1307" s="19" t="s">
        <v>203</v>
      </c>
      <c r="D1307" s="20" t="s">
        <v>1466</v>
      </c>
    </row>
    <row r="1308" spans="3:4">
      <c r="C1308" s="19" t="s">
        <v>203</v>
      </c>
      <c r="D1308" s="20" t="s">
        <v>1467</v>
      </c>
    </row>
    <row r="1309" spans="3:4">
      <c r="C1309" s="19" t="s">
        <v>203</v>
      </c>
      <c r="D1309" s="20" t="s">
        <v>1468</v>
      </c>
    </row>
    <row r="1310" spans="3:4">
      <c r="C1310" s="19" t="s">
        <v>203</v>
      </c>
      <c r="D1310" s="20" t="s">
        <v>1469</v>
      </c>
    </row>
    <row r="1311" spans="3:4">
      <c r="C1311" s="19" t="s">
        <v>203</v>
      </c>
      <c r="D1311" s="20" t="s">
        <v>1470</v>
      </c>
    </row>
    <row r="1312" spans="3:4">
      <c r="C1312" s="19" t="s">
        <v>205</v>
      </c>
      <c r="D1312" s="20" t="s">
        <v>1471</v>
      </c>
    </row>
    <row r="1313" spans="3:4">
      <c r="C1313" s="19" t="s">
        <v>205</v>
      </c>
      <c r="D1313" s="20" t="s">
        <v>1472</v>
      </c>
    </row>
    <row r="1314" spans="3:4">
      <c r="C1314" s="19" t="s">
        <v>205</v>
      </c>
      <c r="D1314" s="20" t="s">
        <v>1473</v>
      </c>
    </row>
    <row r="1315" spans="3:4">
      <c r="C1315" s="19" t="s">
        <v>205</v>
      </c>
      <c r="D1315" s="20" t="s">
        <v>1474</v>
      </c>
    </row>
    <row r="1316" spans="3:4">
      <c r="C1316" s="19" t="s">
        <v>205</v>
      </c>
      <c r="D1316" s="20" t="s">
        <v>1475</v>
      </c>
    </row>
    <row r="1317" spans="3:4">
      <c r="C1317" s="19" t="s">
        <v>205</v>
      </c>
      <c r="D1317" s="20" t="s">
        <v>1476</v>
      </c>
    </row>
    <row r="1318" spans="3:4">
      <c r="C1318" s="19" t="s">
        <v>205</v>
      </c>
      <c r="D1318" s="20" t="s">
        <v>1477</v>
      </c>
    </row>
    <row r="1319" spans="3:4">
      <c r="C1319" s="19" t="s">
        <v>205</v>
      </c>
      <c r="D1319" s="20" t="s">
        <v>1478</v>
      </c>
    </row>
    <row r="1320" spans="3:4">
      <c r="C1320" s="19" t="s">
        <v>205</v>
      </c>
      <c r="D1320" s="20" t="s">
        <v>1479</v>
      </c>
    </row>
    <row r="1321" spans="3:4">
      <c r="C1321" s="19" t="s">
        <v>205</v>
      </c>
      <c r="D1321" s="20" t="s">
        <v>1480</v>
      </c>
    </row>
    <row r="1322" spans="3:4">
      <c r="C1322" s="19" t="s">
        <v>205</v>
      </c>
      <c r="D1322" s="20" t="s">
        <v>1481</v>
      </c>
    </row>
    <row r="1323" spans="3:4">
      <c r="C1323" s="19" t="s">
        <v>205</v>
      </c>
      <c r="D1323" s="20" t="s">
        <v>1482</v>
      </c>
    </row>
    <row r="1324" spans="3:4">
      <c r="C1324" s="19" t="s">
        <v>205</v>
      </c>
      <c r="D1324" s="20" t="s">
        <v>1483</v>
      </c>
    </row>
    <row r="1325" spans="3:4">
      <c r="C1325" s="19" t="s">
        <v>205</v>
      </c>
      <c r="D1325" s="20" t="s">
        <v>1484</v>
      </c>
    </row>
    <row r="1326" spans="3:4">
      <c r="C1326" s="19" t="s">
        <v>205</v>
      </c>
      <c r="D1326" s="20" t="s">
        <v>1485</v>
      </c>
    </row>
    <row r="1327" spans="3:4">
      <c r="C1327" s="19" t="s">
        <v>205</v>
      </c>
      <c r="D1327" s="20" t="s">
        <v>1486</v>
      </c>
    </row>
    <row r="1328" spans="3:4">
      <c r="C1328" s="19" t="s">
        <v>205</v>
      </c>
      <c r="D1328" s="20" t="s">
        <v>1487</v>
      </c>
    </row>
    <row r="1329" spans="3:4">
      <c r="C1329" s="19" t="s">
        <v>205</v>
      </c>
      <c r="D1329" s="20" t="s">
        <v>1488</v>
      </c>
    </row>
    <row r="1330" spans="3:4">
      <c r="C1330" s="19" t="s">
        <v>205</v>
      </c>
      <c r="D1330" s="20" t="s">
        <v>1489</v>
      </c>
    </row>
    <row r="1331" spans="3:4">
      <c r="C1331" s="19" t="s">
        <v>205</v>
      </c>
      <c r="D1331" s="20" t="s">
        <v>1490</v>
      </c>
    </row>
    <row r="1332" spans="3:4">
      <c r="C1332" s="19" t="s">
        <v>205</v>
      </c>
      <c r="D1332" s="20" t="s">
        <v>1491</v>
      </c>
    </row>
    <row r="1333" spans="3:4">
      <c r="C1333" s="19" t="s">
        <v>205</v>
      </c>
      <c r="D1333" s="20" t="s">
        <v>1492</v>
      </c>
    </row>
    <row r="1334" spans="3:4">
      <c r="C1334" s="19" t="s">
        <v>205</v>
      </c>
      <c r="D1334" s="20" t="s">
        <v>1493</v>
      </c>
    </row>
    <row r="1335" spans="3:4">
      <c r="C1335" s="19" t="s">
        <v>205</v>
      </c>
      <c r="D1335" s="20" t="s">
        <v>1494</v>
      </c>
    </row>
    <row r="1336" spans="3:4">
      <c r="C1336" s="19" t="s">
        <v>205</v>
      </c>
      <c r="D1336" s="20" t="s">
        <v>1495</v>
      </c>
    </row>
    <row r="1337" spans="3:4">
      <c r="C1337" s="19" t="s">
        <v>205</v>
      </c>
      <c r="D1337" s="20" t="s">
        <v>1496</v>
      </c>
    </row>
    <row r="1338" spans="3:4">
      <c r="C1338" s="19" t="s">
        <v>205</v>
      </c>
      <c r="D1338" s="20" t="s">
        <v>1497</v>
      </c>
    </row>
    <row r="1339" spans="3:4">
      <c r="C1339" s="19" t="s">
        <v>207</v>
      </c>
      <c r="D1339" s="20" t="s">
        <v>1498</v>
      </c>
    </row>
    <row r="1340" spans="3:4">
      <c r="C1340" s="19" t="s">
        <v>207</v>
      </c>
      <c r="D1340" s="20" t="s">
        <v>1499</v>
      </c>
    </row>
    <row r="1341" spans="3:4">
      <c r="C1341" s="19" t="s">
        <v>207</v>
      </c>
      <c r="D1341" s="20" t="s">
        <v>1500</v>
      </c>
    </row>
    <row r="1342" spans="3:4">
      <c r="C1342" s="19" t="s">
        <v>207</v>
      </c>
      <c r="D1342" s="20" t="s">
        <v>1501</v>
      </c>
    </row>
    <row r="1343" spans="3:4">
      <c r="C1343" s="19" t="s">
        <v>207</v>
      </c>
      <c r="D1343" s="20" t="s">
        <v>1502</v>
      </c>
    </row>
    <row r="1344" spans="3:4">
      <c r="C1344" s="19" t="s">
        <v>207</v>
      </c>
      <c r="D1344" s="20" t="s">
        <v>1503</v>
      </c>
    </row>
    <row r="1345" spans="3:4">
      <c r="C1345" s="19" t="s">
        <v>207</v>
      </c>
      <c r="D1345" s="20" t="s">
        <v>843</v>
      </c>
    </row>
    <row r="1346" spans="3:4">
      <c r="C1346" s="19" t="s">
        <v>207</v>
      </c>
      <c r="D1346" s="20" t="s">
        <v>1504</v>
      </c>
    </row>
    <row r="1347" spans="3:4">
      <c r="C1347" s="19" t="s">
        <v>207</v>
      </c>
      <c r="D1347" s="20" t="s">
        <v>1505</v>
      </c>
    </row>
    <row r="1348" spans="3:4">
      <c r="C1348" s="19" t="s">
        <v>207</v>
      </c>
      <c r="D1348" s="20" t="s">
        <v>1506</v>
      </c>
    </row>
    <row r="1349" spans="3:4">
      <c r="C1349" s="19" t="s">
        <v>207</v>
      </c>
      <c r="D1349" s="20" t="s">
        <v>1507</v>
      </c>
    </row>
    <row r="1350" spans="3:4">
      <c r="C1350" s="19" t="s">
        <v>207</v>
      </c>
      <c r="D1350" s="20" t="s">
        <v>1508</v>
      </c>
    </row>
    <row r="1351" spans="3:4">
      <c r="C1351" s="19" t="s">
        <v>207</v>
      </c>
      <c r="D1351" s="20" t="s">
        <v>1509</v>
      </c>
    </row>
    <row r="1352" spans="3:4">
      <c r="C1352" s="19" t="s">
        <v>207</v>
      </c>
      <c r="D1352" s="20" t="s">
        <v>1510</v>
      </c>
    </row>
    <row r="1353" spans="3:4">
      <c r="C1353" s="19" t="s">
        <v>207</v>
      </c>
      <c r="D1353" s="20" t="s">
        <v>1511</v>
      </c>
    </row>
    <row r="1354" spans="3:4">
      <c r="C1354" s="19" t="s">
        <v>207</v>
      </c>
      <c r="D1354" s="20" t="s">
        <v>1512</v>
      </c>
    </row>
    <row r="1355" spans="3:4">
      <c r="C1355" s="19" t="s">
        <v>207</v>
      </c>
      <c r="D1355" s="20" t="s">
        <v>1513</v>
      </c>
    </row>
    <row r="1356" spans="3:4">
      <c r="C1356" s="19" t="s">
        <v>207</v>
      </c>
      <c r="D1356" s="20" t="s">
        <v>1514</v>
      </c>
    </row>
    <row r="1357" spans="3:4">
      <c r="C1357" s="19" t="s">
        <v>207</v>
      </c>
      <c r="D1357" s="20" t="s">
        <v>1515</v>
      </c>
    </row>
    <row r="1358" spans="3:4">
      <c r="C1358" s="19" t="s">
        <v>207</v>
      </c>
      <c r="D1358" s="20" t="s">
        <v>1516</v>
      </c>
    </row>
    <row r="1359" spans="3:4">
      <c r="C1359" s="19" t="s">
        <v>207</v>
      </c>
      <c r="D1359" s="20" t="s">
        <v>1517</v>
      </c>
    </row>
    <row r="1360" spans="3:4">
      <c r="C1360" s="19" t="s">
        <v>207</v>
      </c>
      <c r="D1360" s="20" t="s">
        <v>1518</v>
      </c>
    </row>
    <row r="1361" spans="3:4">
      <c r="C1361" s="19" t="s">
        <v>207</v>
      </c>
      <c r="D1361" s="20" t="s">
        <v>1519</v>
      </c>
    </row>
    <row r="1362" spans="3:4">
      <c r="C1362" s="19" t="s">
        <v>209</v>
      </c>
      <c r="D1362" s="20" t="s">
        <v>1520</v>
      </c>
    </row>
    <row r="1363" spans="3:4">
      <c r="C1363" s="19" t="s">
        <v>209</v>
      </c>
      <c r="D1363" s="20" t="s">
        <v>1521</v>
      </c>
    </row>
    <row r="1364" spans="3:4">
      <c r="C1364" s="19" t="s">
        <v>209</v>
      </c>
      <c r="D1364" s="20" t="s">
        <v>1522</v>
      </c>
    </row>
    <row r="1365" spans="3:4">
      <c r="C1365" s="19" t="s">
        <v>209</v>
      </c>
      <c r="D1365" s="20" t="s">
        <v>1523</v>
      </c>
    </row>
    <row r="1366" spans="3:4">
      <c r="C1366" s="19" t="s">
        <v>209</v>
      </c>
      <c r="D1366" s="20" t="s">
        <v>1524</v>
      </c>
    </row>
    <row r="1367" spans="3:4">
      <c r="C1367" s="19" t="s">
        <v>209</v>
      </c>
      <c r="D1367" s="20" t="s">
        <v>1525</v>
      </c>
    </row>
    <row r="1368" spans="3:4">
      <c r="C1368" s="19" t="s">
        <v>209</v>
      </c>
      <c r="D1368" s="20" t="s">
        <v>1526</v>
      </c>
    </row>
    <row r="1369" spans="3:4">
      <c r="C1369" s="19" t="s">
        <v>209</v>
      </c>
      <c r="D1369" s="20" t="s">
        <v>1527</v>
      </c>
    </row>
    <row r="1370" spans="3:4">
      <c r="C1370" s="19" t="s">
        <v>209</v>
      </c>
      <c r="D1370" s="20" t="s">
        <v>1528</v>
      </c>
    </row>
    <row r="1371" spans="3:4">
      <c r="C1371" s="19" t="s">
        <v>209</v>
      </c>
      <c r="D1371" s="20" t="s">
        <v>1529</v>
      </c>
    </row>
    <row r="1372" spans="3:4">
      <c r="C1372" s="19" t="s">
        <v>209</v>
      </c>
      <c r="D1372" s="20" t="s">
        <v>1530</v>
      </c>
    </row>
    <row r="1373" spans="3:4">
      <c r="C1373" s="19" t="s">
        <v>209</v>
      </c>
      <c r="D1373" s="20" t="s">
        <v>1531</v>
      </c>
    </row>
    <row r="1374" spans="3:4">
      <c r="C1374" s="19" t="s">
        <v>209</v>
      </c>
      <c r="D1374" s="20" t="s">
        <v>1532</v>
      </c>
    </row>
    <row r="1375" spans="3:4">
      <c r="C1375" s="19" t="s">
        <v>209</v>
      </c>
      <c r="D1375" s="20" t="s">
        <v>1533</v>
      </c>
    </row>
    <row r="1376" spans="3:4">
      <c r="C1376" s="19" t="s">
        <v>209</v>
      </c>
      <c r="D1376" s="20" t="s">
        <v>1534</v>
      </c>
    </row>
    <row r="1377" spans="3:4">
      <c r="C1377" s="19" t="s">
        <v>209</v>
      </c>
      <c r="D1377" s="20" t="s">
        <v>1535</v>
      </c>
    </row>
    <row r="1378" spans="3:4">
      <c r="C1378" s="19" t="s">
        <v>209</v>
      </c>
      <c r="D1378" s="20" t="s">
        <v>1536</v>
      </c>
    </row>
    <row r="1379" spans="3:4">
      <c r="C1379" s="19" t="s">
        <v>209</v>
      </c>
      <c r="D1379" s="20" t="s">
        <v>1537</v>
      </c>
    </row>
    <row r="1380" spans="3:4">
      <c r="C1380" s="19" t="s">
        <v>209</v>
      </c>
      <c r="D1380" s="20" t="s">
        <v>1538</v>
      </c>
    </row>
    <row r="1381" spans="3:4">
      <c r="C1381" s="19" t="s">
        <v>211</v>
      </c>
      <c r="D1381" s="20" t="s">
        <v>1539</v>
      </c>
    </row>
    <row r="1382" spans="3:4">
      <c r="C1382" s="19" t="s">
        <v>211</v>
      </c>
      <c r="D1382" s="20" t="s">
        <v>1540</v>
      </c>
    </row>
    <row r="1383" spans="3:4">
      <c r="C1383" s="19" t="s">
        <v>211</v>
      </c>
      <c r="D1383" s="20" t="s">
        <v>1541</v>
      </c>
    </row>
    <row r="1384" spans="3:4">
      <c r="C1384" s="19" t="s">
        <v>211</v>
      </c>
      <c r="D1384" s="20" t="s">
        <v>1542</v>
      </c>
    </row>
    <row r="1385" spans="3:4">
      <c r="C1385" s="19" t="s">
        <v>211</v>
      </c>
      <c r="D1385" s="20" t="s">
        <v>1543</v>
      </c>
    </row>
    <row r="1386" spans="3:4">
      <c r="C1386" s="19" t="s">
        <v>211</v>
      </c>
      <c r="D1386" s="20" t="s">
        <v>1544</v>
      </c>
    </row>
    <row r="1387" spans="3:4">
      <c r="C1387" s="19" t="s">
        <v>211</v>
      </c>
      <c r="D1387" s="20" t="s">
        <v>1545</v>
      </c>
    </row>
    <row r="1388" spans="3:4">
      <c r="C1388" s="19" t="s">
        <v>211</v>
      </c>
      <c r="D1388" s="20" t="s">
        <v>1546</v>
      </c>
    </row>
    <row r="1389" spans="3:4">
      <c r="C1389" s="19" t="s">
        <v>211</v>
      </c>
      <c r="D1389" s="20" t="s">
        <v>1547</v>
      </c>
    </row>
    <row r="1390" spans="3:4">
      <c r="C1390" s="19" t="s">
        <v>211</v>
      </c>
      <c r="D1390" s="20" t="s">
        <v>1548</v>
      </c>
    </row>
    <row r="1391" spans="3:4">
      <c r="C1391" s="19" t="s">
        <v>211</v>
      </c>
      <c r="D1391" s="20" t="s">
        <v>1549</v>
      </c>
    </row>
    <row r="1392" spans="3:4">
      <c r="C1392" s="19" t="s">
        <v>211</v>
      </c>
      <c r="D1392" s="20" t="s">
        <v>1550</v>
      </c>
    </row>
    <row r="1393" spans="3:4">
      <c r="C1393" s="19" t="s">
        <v>211</v>
      </c>
      <c r="D1393" s="20" t="s">
        <v>1551</v>
      </c>
    </row>
    <row r="1394" spans="3:4">
      <c r="C1394" s="19" t="s">
        <v>211</v>
      </c>
      <c r="D1394" s="20" t="s">
        <v>1552</v>
      </c>
    </row>
    <row r="1395" spans="3:4">
      <c r="C1395" s="19" t="s">
        <v>211</v>
      </c>
      <c r="D1395" s="20" t="s">
        <v>1553</v>
      </c>
    </row>
    <row r="1396" spans="3:4">
      <c r="C1396" s="19" t="s">
        <v>211</v>
      </c>
      <c r="D1396" s="20" t="s">
        <v>1554</v>
      </c>
    </row>
    <row r="1397" spans="3:4">
      <c r="C1397" s="19" t="s">
        <v>211</v>
      </c>
      <c r="D1397" s="20" t="s">
        <v>1555</v>
      </c>
    </row>
    <row r="1398" spans="3:4">
      <c r="C1398" s="19" t="s">
        <v>211</v>
      </c>
      <c r="D1398" s="20" t="s">
        <v>1556</v>
      </c>
    </row>
    <row r="1399" spans="3:4">
      <c r="C1399" s="19" t="s">
        <v>211</v>
      </c>
      <c r="D1399" s="20" t="s">
        <v>1557</v>
      </c>
    </row>
    <row r="1400" spans="3:4">
      <c r="C1400" s="19" t="s">
        <v>211</v>
      </c>
      <c r="D1400" s="20" t="s">
        <v>1558</v>
      </c>
    </row>
    <row r="1401" spans="3:4">
      <c r="C1401" s="19" t="s">
        <v>211</v>
      </c>
      <c r="D1401" s="20" t="s">
        <v>1559</v>
      </c>
    </row>
    <row r="1402" spans="3:4">
      <c r="C1402" s="19" t="s">
        <v>211</v>
      </c>
      <c r="D1402" s="20" t="s">
        <v>1560</v>
      </c>
    </row>
    <row r="1403" spans="3:4">
      <c r="C1403" s="19" t="s">
        <v>211</v>
      </c>
      <c r="D1403" s="20" t="s">
        <v>1561</v>
      </c>
    </row>
    <row r="1404" spans="3:4">
      <c r="C1404" s="19" t="s">
        <v>211</v>
      </c>
      <c r="D1404" s="20" t="s">
        <v>1562</v>
      </c>
    </row>
    <row r="1405" spans="3:4">
      <c r="C1405" s="19" t="s">
        <v>213</v>
      </c>
      <c r="D1405" s="20" t="s">
        <v>1563</v>
      </c>
    </row>
    <row r="1406" spans="3:4">
      <c r="C1406" s="19" t="s">
        <v>213</v>
      </c>
      <c r="D1406" s="20" t="s">
        <v>1564</v>
      </c>
    </row>
    <row r="1407" spans="3:4">
      <c r="C1407" s="19" t="s">
        <v>213</v>
      </c>
      <c r="D1407" s="20" t="s">
        <v>1565</v>
      </c>
    </row>
    <row r="1408" spans="3:4">
      <c r="C1408" s="19" t="s">
        <v>213</v>
      </c>
      <c r="D1408" s="20" t="s">
        <v>1566</v>
      </c>
    </row>
    <row r="1409" spans="3:4">
      <c r="C1409" s="19" t="s">
        <v>213</v>
      </c>
      <c r="D1409" s="20" t="s">
        <v>1567</v>
      </c>
    </row>
    <row r="1410" spans="3:4">
      <c r="C1410" s="19" t="s">
        <v>213</v>
      </c>
      <c r="D1410" s="20" t="s">
        <v>1568</v>
      </c>
    </row>
    <row r="1411" spans="3:4">
      <c r="C1411" s="19" t="s">
        <v>213</v>
      </c>
      <c r="D1411" s="20" t="s">
        <v>1569</v>
      </c>
    </row>
    <row r="1412" spans="3:4">
      <c r="C1412" s="19" t="s">
        <v>213</v>
      </c>
      <c r="D1412" s="20" t="s">
        <v>1570</v>
      </c>
    </row>
    <row r="1413" spans="3:4">
      <c r="C1413" s="19" t="s">
        <v>213</v>
      </c>
      <c r="D1413" s="20" t="s">
        <v>1571</v>
      </c>
    </row>
    <row r="1414" spans="3:4">
      <c r="C1414" s="19" t="s">
        <v>213</v>
      </c>
      <c r="D1414" s="20" t="s">
        <v>1572</v>
      </c>
    </row>
    <row r="1415" spans="3:4">
      <c r="C1415" s="19" t="s">
        <v>213</v>
      </c>
      <c r="D1415" s="20" t="s">
        <v>1573</v>
      </c>
    </row>
    <row r="1416" spans="3:4">
      <c r="C1416" s="19" t="s">
        <v>213</v>
      </c>
      <c r="D1416" s="20" t="s">
        <v>1574</v>
      </c>
    </row>
    <row r="1417" spans="3:4">
      <c r="C1417" s="19" t="s">
        <v>213</v>
      </c>
      <c r="D1417" s="20" t="s">
        <v>1575</v>
      </c>
    </row>
    <row r="1418" spans="3:4">
      <c r="C1418" s="19" t="s">
        <v>213</v>
      </c>
      <c r="D1418" s="20" t="s">
        <v>1576</v>
      </c>
    </row>
    <row r="1419" spans="3:4">
      <c r="C1419" s="19" t="s">
        <v>213</v>
      </c>
      <c r="D1419" s="20" t="s">
        <v>1577</v>
      </c>
    </row>
    <row r="1420" spans="3:4">
      <c r="C1420" s="19" t="s">
        <v>213</v>
      </c>
      <c r="D1420" s="20" t="s">
        <v>1578</v>
      </c>
    </row>
    <row r="1421" spans="3:4">
      <c r="C1421" s="19" t="s">
        <v>213</v>
      </c>
      <c r="D1421" s="20" t="s">
        <v>1579</v>
      </c>
    </row>
    <row r="1422" spans="3:4">
      <c r="C1422" s="19" t="s">
        <v>215</v>
      </c>
      <c r="D1422" s="20" t="s">
        <v>1580</v>
      </c>
    </row>
    <row r="1423" spans="3:4">
      <c r="C1423" s="19" t="s">
        <v>215</v>
      </c>
      <c r="D1423" s="20" t="s">
        <v>1581</v>
      </c>
    </row>
    <row r="1424" spans="3:4">
      <c r="C1424" s="19" t="s">
        <v>215</v>
      </c>
      <c r="D1424" s="20" t="s">
        <v>1582</v>
      </c>
    </row>
    <row r="1425" spans="3:4">
      <c r="C1425" s="19" t="s">
        <v>215</v>
      </c>
      <c r="D1425" s="20" t="s">
        <v>1583</v>
      </c>
    </row>
    <row r="1426" spans="3:4">
      <c r="C1426" s="19" t="s">
        <v>215</v>
      </c>
      <c r="D1426" s="20" t="s">
        <v>1584</v>
      </c>
    </row>
    <row r="1427" spans="3:4">
      <c r="C1427" s="19" t="s">
        <v>215</v>
      </c>
      <c r="D1427" s="20" t="s">
        <v>1585</v>
      </c>
    </row>
    <row r="1428" spans="3:4">
      <c r="C1428" s="19" t="s">
        <v>215</v>
      </c>
      <c r="D1428" s="20" t="s">
        <v>1586</v>
      </c>
    </row>
    <row r="1429" spans="3:4">
      <c r="C1429" s="19" t="s">
        <v>215</v>
      </c>
      <c r="D1429" s="20" t="s">
        <v>1587</v>
      </c>
    </row>
    <row r="1430" spans="3:4">
      <c r="C1430" s="19" t="s">
        <v>215</v>
      </c>
      <c r="D1430" s="20" t="s">
        <v>1588</v>
      </c>
    </row>
    <row r="1431" spans="3:4">
      <c r="C1431" s="19" t="s">
        <v>215</v>
      </c>
      <c r="D1431" s="20" t="s">
        <v>1589</v>
      </c>
    </row>
    <row r="1432" spans="3:4">
      <c r="C1432" s="19" t="s">
        <v>215</v>
      </c>
      <c r="D1432" s="20" t="s">
        <v>1590</v>
      </c>
    </row>
    <row r="1433" spans="3:4">
      <c r="C1433" s="19" t="s">
        <v>215</v>
      </c>
      <c r="D1433" s="20" t="s">
        <v>1591</v>
      </c>
    </row>
    <row r="1434" spans="3:4">
      <c r="C1434" s="19" t="s">
        <v>215</v>
      </c>
      <c r="D1434" s="20" t="s">
        <v>1592</v>
      </c>
    </row>
    <row r="1435" spans="3:4">
      <c r="C1435" s="19" t="s">
        <v>215</v>
      </c>
      <c r="D1435" s="20" t="s">
        <v>216</v>
      </c>
    </row>
    <row r="1436" spans="3:4">
      <c r="C1436" s="19" t="s">
        <v>215</v>
      </c>
      <c r="D1436" s="20" t="s">
        <v>1593</v>
      </c>
    </row>
    <row r="1437" spans="3:4">
      <c r="C1437" s="19" t="s">
        <v>215</v>
      </c>
      <c r="D1437" s="20" t="s">
        <v>1594</v>
      </c>
    </row>
    <row r="1438" spans="3:4">
      <c r="C1438" s="19" t="s">
        <v>215</v>
      </c>
      <c r="D1438" s="20" t="s">
        <v>1595</v>
      </c>
    </row>
    <row r="1439" spans="3:4">
      <c r="C1439" s="19" t="s">
        <v>215</v>
      </c>
      <c r="D1439" s="20" t="s">
        <v>1596</v>
      </c>
    </row>
    <row r="1440" spans="3:4">
      <c r="C1440" s="19" t="s">
        <v>215</v>
      </c>
      <c r="D1440" s="20" t="s">
        <v>1597</v>
      </c>
    </row>
    <row r="1441" spans="3:4">
      <c r="C1441" s="19" t="s">
        <v>215</v>
      </c>
      <c r="D1441" s="20" t="s">
        <v>1598</v>
      </c>
    </row>
    <row r="1442" spans="3:4">
      <c r="C1442" s="19" t="s">
        <v>217</v>
      </c>
      <c r="D1442" s="20" t="s">
        <v>1599</v>
      </c>
    </row>
    <row r="1443" spans="3:4">
      <c r="C1443" s="19" t="s">
        <v>217</v>
      </c>
      <c r="D1443" s="20" t="s">
        <v>1600</v>
      </c>
    </row>
    <row r="1444" spans="3:4">
      <c r="C1444" s="19" t="s">
        <v>217</v>
      </c>
      <c r="D1444" s="20" t="s">
        <v>1601</v>
      </c>
    </row>
    <row r="1445" spans="3:4">
      <c r="C1445" s="19" t="s">
        <v>217</v>
      </c>
      <c r="D1445" s="20" t="s">
        <v>1602</v>
      </c>
    </row>
    <row r="1446" spans="3:4">
      <c r="C1446" s="19" t="s">
        <v>217</v>
      </c>
      <c r="D1446" s="20" t="s">
        <v>1603</v>
      </c>
    </row>
    <row r="1447" spans="3:4">
      <c r="C1447" s="19" t="s">
        <v>217</v>
      </c>
      <c r="D1447" s="20" t="s">
        <v>1604</v>
      </c>
    </row>
    <row r="1448" spans="3:4">
      <c r="C1448" s="19" t="s">
        <v>217</v>
      </c>
      <c r="D1448" s="20" t="s">
        <v>1605</v>
      </c>
    </row>
    <row r="1449" spans="3:4">
      <c r="C1449" s="19" t="s">
        <v>217</v>
      </c>
      <c r="D1449" s="20" t="s">
        <v>1606</v>
      </c>
    </row>
    <row r="1450" spans="3:4">
      <c r="C1450" s="19" t="s">
        <v>217</v>
      </c>
      <c r="D1450" s="20" t="s">
        <v>1607</v>
      </c>
    </row>
    <row r="1451" spans="3:4">
      <c r="C1451" s="19" t="s">
        <v>217</v>
      </c>
      <c r="D1451" s="20" t="s">
        <v>1608</v>
      </c>
    </row>
    <row r="1452" spans="3:4">
      <c r="C1452" s="19" t="s">
        <v>217</v>
      </c>
      <c r="D1452" s="20" t="s">
        <v>1609</v>
      </c>
    </row>
    <row r="1453" spans="3:4">
      <c r="C1453" s="19" t="s">
        <v>217</v>
      </c>
      <c r="D1453" s="20" t="s">
        <v>1610</v>
      </c>
    </row>
    <row r="1454" spans="3:4">
      <c r="C1454" s="19" t="s">
        <v>217</v>
      </c>
      <c r="D1454" s="20" t="s">
        <v>1611</v>
      </c>
    </row>
    <row r="1455" spans="3:4">
      <c r="C1455" s="19" t="s">
        <v>217</v>
      </c>
      <c r="D1455" s="20" t="s">
        <v>1612</v>
      </c>
    </row>
    <row r="1456" spans="3:4">
      <c r="C1456" s="19" t="s">
        <v>217</v>
      </c>
      <c r="D1456" s="20" t="s">
        <v>1613</v>
      </c>
    </row>
    <row r="1457" spans="3:4">
      <c r="C1457" s="19" t="s">
        <v>217</v>
      </c>
      <c r="D1457" s="20" t="s">
        <v>1614</v>
      </c>
    </row>
    <row r="1458" spans="3:4">
      <c r="C1458" s="19" t="s">
        <v>217</v>
      </c>
      <c r="D1458" s="20" t="s">
        <v>1615</v>
      </c>
    </row>
    <row r="1459" spans="3:4">
      <c r="C1459" s="19" t="s">
        <v>217</v>
      </c>
      <c r="D1459" s="20" t="s">
        <v>1616</v>
      </c>
    </row>
    <row r="1460" spans="3:4">
      <c r="C1460" s="19" t="s">
        <v>217</v>
      </c>
      <c r="D1460" s="20" t="s">
        <v>1617</v>
      </c>
    </row>
    <row r="1461" spans="3:4">
      <c r="C1461" s="19" t="s">
        <v>217</v>
      </c>
      <c r="D1461" s="20" t="s">
        <v>1618</v>
      </c>
    </row>
    <row r="1462" spans="3:4">
      <c r="C1462" s="19" t="s">
        <v>217</v>
      </c>
      <c r="D1462" s="20" t="s">
        <v>1619</v>
      </c>
    </row>
    <row r="1463" spans="3:4">
      <c r="C1463" s="19" t="s">
        <v>217</v>
      </c>
      <c r="D1463" s="20" t="s">
        <v>1620</v>
      </c>
    </row>
    <row r="1464" spans="3:4">
      <c r="C1464" s="19" t="s">
        <v>217</v>
      </c>
      <c r="D1464" s="20" t="s">
        <v>1621</v>
      </c>
    </row>
    <row r="1465" spans="3:4">
      <c r="C1465" s="19" t="s">
        <v>217</v>
      </c>
      <c r="D1465" s="20" t="s">
        <v>1622</v>
      </c>
    </row>
    <row r="1466" spans="3:4">
      <c r="C1466" s="19" t="s">
        <v>217</v>
      </c>
      <c r="D1466" s="20" t="s">
        <v>1623</v>
      </c>
    </row>
    <row r="1467" spans="3:4">
      <c r="C1467" s="19" t="s">
        <v>217</v>
      </c>
      <c r="D1467" s="20" t="s">
        <v>1624</v>
      </c>
    </row>
    <row r="1468" spans="3:4">
      <c r="C1468" s="19" t="s">
        <v>217</v>
      </c>
      <c r="D1468" s="20" t="s">
        <v>1625</v>
      </c>
    </row>
    <row r="1469" spans="3:4">
      <c r="C1469" s="19" t="s">
        <v>217</v>
      </c>
      <c r="D1469" s="20" t="s">
        <v>1626</v>
      </c>
    </row>
    <row r="1470" spans="3:4">
      <c r="C1470" s="19" t="s">
        <v>217</v>
      </c>
      <c r="D1470" s="20" t="s">
        <v>1627</v>
      </c>
    </row>
    <row r="1471" spans="3:4">
      <c r="C1471" s="19" t="s">
        <v>217</v>
      </c>
      <c r="D1471" s="20" t="s">
        <v>1628</v>
      </c>
    </row>
    <row r="1472" spans="3:4">
      <c r="C1472" s="19" t="s">
        <v>217</v>
      </c>
      <c r="D1472" s="20" t="s">
        <v>1629</v>
      </c>
    </row>
    <row r="1473" spans="3:4">
      <c r="C1473" s="19" t="s">
        <v>217</v>
      </c>
      <c r="D1473" s="20" t="s">
        <v>1630</v>
      </c>
    </row>
    <row r="1474" spans="3:4">
      <c r="C1474" s="19" t="s">
        <v>217</v>
      </c>
      <c r="D1474" s="20" t="s">
        <v>1631</v>
      </c>
    </row>
    <row r="1475" spans="3:4">
      <c r="C1475" s="19" t="s">
        <v>217</v>
      </c>
      <c r="D1475" s="20" t="s">
        <v>1632</v>
      </c>
    </row>
    <row r="1476" spans="3:4">
      <c r="C1476" s="19" t="s">
        <v>219</v>
      </c>
      <c r="D1476" s="20" t="s">
        <v>1633</v>
      </c>
    </row>
    <row r="1477" spans="3:4">
      <c r="C1477" s="19" t="s">
        <v>219</v>
      </c>
      <c r="D1477" s="20" t="s">
        <v>1634</v>
      </c>
    </row>
    <row r="1478" spans="3:4">
      <c r="C1478" s="19" t="s">
        <v>219</v>
      </c>
      <c r="D1478" s="20" t="s">
        <v>1635</v>
      </c>
    </row>
    <row r="1479" spans="3:4">
      <c r="C1479" s="19" t="s">
        <v>219</v>
      </c>
      <c r="D1479" s="20" t="s">
        <v>1636</v>
      </c>
    </row>
    <row r="1480" spans="3:4">
      <c r="C1480" s="19" t="s">
        <v>219</v>
      </c>
      <c r="D1480" s="20" t="s">
        <v>1637</v>
      </c>
    </row>
    <row r="1481" spans="3:4">
      <c r="C1481" s="19" t="s">
        <v>219</v>
      </c>
      <c r="D1481" s="20" t="s">
        <v>1638</v>
      </c>
    </row>
    <row r="1482" spans="3:4">
      <c r="C1482" s="19" t="s">
        <v>219</v>
      </c>
      <c r="D1482" s="20" t="s">
        <v>1639</v>
      </c>
    </row>
    <row r="1483" spans="3:4">
      <c r="C1483" s="19" t="s">
        <v>219</v>
      </c>
      <c r="D1483" s="20" t="s">
        <v>1640</v>
      </c>
    </row>
    <row r="1484" spans="3:4">
      <c r="C1484" s="19" t="s">
        <v>219</v>
      </c>
      <c r="D1484" s="20" t="s">
        <v>1641</v>
      </c>
    </row>
    <row r="1485" spans="3:4">
      <c r="C1485" s="19" t="s">
        <v>219</v>
      </c>
      <c r="D1485" s="20" t="s">
        <v>1642</v>
      </c>
    </row>
    <row r="1486" spans="3:4">
      <c r="C1486" s="19" t="s">
        <v>219</v>
      </c>
      <c r="D1486" s="20" t="s">
        <v>1643</v>
      </c>
    </row>
    <row r="1487" spans="3:4">
      <c r="C1487" s="19" t="s">
        <v>219</v>
      </c>
      <c r="D1487" s="20" t="s">
        <v>1644</v>
      </c>
    </row>
    <row r="1488" spans="3:4">
      <c r="C1488" s="19" t="s">
        <v>219</v>
      </c>
      <c r="D1488" s="20" t="s">
        <v>1645</v>
      </c>
    </row>
    <row r="1489" spans="3:4">
      <c r="C1489" s="19" t="s">
        <v>219</v>
      </c>
      <c r="D1489" s="20" t="s">
        <v>1646</v>
      </c>
    </row>
    <row r="1490" spans="3:4">
      <c r="C1490" s="19" t="s">
        <v>219</v>
      </c>
      <c r="D1490" s="20" t="s">
        <v>1647</v>
      </c>
    </row>
    <row r="1491" spans="3:4">
      <c r="C1491" s="19" t="s">
        <v>219</v>
      </c>
      <c r="D1491" s="20" t="s">
        <v>1648</v>
      </c>
    </row>
    <row r="1492" spans="3:4">
      <c r="C1492" s="19" t="s">
        <v>219</v>
      </c>
      <c r="D1492" s="20" t="s">
        <v>1649</v>
      </c>
    </row>
    <row r="1493" spans="3:4">
      <c r="C1493" s="19" t="s">
        <v>219</v>
      </c>
      <c r="D1493" s="20" t="s">
        <v>1650</v>
      </c>
    </row>
    <row r="1494" spans="3:4">
      <c r="C1494" s="19" t="s">
        <v>219</v>
      </c>
      <c r="D1494" s="20" t="s">
        <v>1651</v>
      </c>
    </row>
    <row r="1495" spans="3:4">
      <c r="C1495" s="19" t="s">
        <v>219</v>
      </c>
      <c r="D1495" s="20" t="s">
        <v>1652</v>
      </c>
    </row>
    <row r="1496" spans="3:4">
      <c r="C1496" s="19" t="s">
        <v>219</v>
      </c>
      <c r="D1496" s="20" t="s">
        <v>1653</v>
      </c>
    </row>
    <row r="1497" spans="3:4">
      <c r="C1497" s="19" t="s">
        <v>219</v>
      </c>
      <c r="D1497" s="20" t="s">
        <v>1654</v>
      </c>
    </row>
    <row r="1498" spans="3:4">
      <c r="C1498" s="19" t="s">
        <v>219</v>
      </c>
      <c r="D1498" s="20" t="s">
        <v>1655</v>
      </c>
    </row>
    <row r="1499" spans="3:4">
      <c r="C1499" s="19" t="s">
        <v>219</v>
      </c>
      <c r="D1499" s="20" t="s">
        <v>1656</v>
      </c>
    </row>
    <row r="1500" spans="3:4">
      <c r="C1500" s="19" t="s">
        <v>219</v>
      </c>
      <c r="D1500" s="20" t="s">
        <v>1657</v>
      </c>
    </row>
    <row r="1501" spans="3:4">
      <c r="C1501" s="19" t="s">
        <v>219</v>
      </c>
      <c r="D1501" s="20" t="s">
        <v>1658</v>
      </c>
    </row>
    <row r="1502" spans="3:4">
      <c r="C1502" s="19" t="s">
        <v>219</v>
      </c>
      <c r="D1502" s="20" t="s">
        <v>1659</v>
      </c>
    </row>
    <row r="1503" spans="3:4">
      <c r="C1503" s="19" t="s">
        <v>219</v>
      </c>
      <c r="D1503" s="20" t="s">
        <v>1660</v>
      </c>
    </row>
    <row r="1504" spans="3:4">
      <c r="C1504" s="19" t="s">
        <v>1661</v>
      </c>
      <c r="D1504" s="20" t="s">
        <v>1662</v>
      </c>
    </row>
    <row r="1505" spans="3:4">
      <c r="C1505" s="19" t="s">
        <v>219</v>
      </c>
      <c r="D1505" s="20" t="s">
        <v>1663</v>
      </c>
    </row>
    <row r="1506" spans="3:4">
      <c r="C1506" s="19" t="s">
        <v>219</v>
      </c>
      <c r="D1506" s="20" t="s">
        <v>1664</v>
      </c>
    </row>
    <row r="1507" spans="3:4">
      <c r="C1507" s="19" t="s">
        <v>219</v>
      </c>
      <c r="D1507" s="20" t="s">
        <v>1665</v>
      </c>
    </row>
    <row r="1508" spans="3:4">
      <c r="C1508" s="19" t="s">
        <v>219</v>
      </c>
      <c r="D1508" s="20" t="s">
        <v>1666</v>
      </c>
    </row>
    <row r="1509" spans="3:4">
      <c r="C1509" s="19" t="s">
        <v>219</v>
      </c>
      <c r="D1509" s="20" t="s">
        <v>1667</v>
      </c>
    </row>
    <row r="1510" spans="3:4">
      <c r="C1510" s="19" t="s">
        <v>219</v>
      </c>
      <c r="D1510" s="20" t="s">
        <v>1668</v>
      </c>
    </row>
    <row r="1511" spans="3:4">
      <c r="C1511" s="19" t="s">
        <v>219</v>
      </c>
      <c r="D1511" s="20" t="s">
        <v>1669</v>
      </c>
    </row>
    <row r="1512" spans="3:4">
      <c r="C1512" s="19" t="s">
        <v>219</v>
      </c>
      <c r="D1512" s="20" t="s">
        <v>1670</v>
      </c>
    </row>
    <row r="1513" spans="3:4">
      <c r="C1513" s="19" t="s">
        <v>219</v>
      </c>
      <c r="D1513" s="20" t="s">
        <v>1671</v>
      </c>
    </row>
    <row r="1514" spans="3:4">
      <c r="C1514" s="19" t="s">
        <v>219</v>
      </c>
      <c r="D1514" s="20" t="s">
        <v>1672</v>
      </c>
    </row>
    <row r="1515" spans="3:4">
      <c r="C1515" s="19" t="s">
        <v>219</v>
      </c>
      <c r="D1515" s="20" t="s">
        <v>1673</v>
      </c>
    </row>
    <row r="1516" spans="3:4">
      <c r="C1516" s="19" t="s">
        <v>219</v>
      </c>
      <c r="D1516" s="20" t="s">
        <v>1674</v>
      </c>
    </row>
    <row r="1517" spans="3:4">
      <c r="C1517" s="19" t="s">
        <v>219</v>
      </c>
      <c r="D1517" s="20" t="s">
        <v>1675</v>
      </c>
    </row>
    <row r="1518" spans="3:4">
      <c r="C1518" s="19" t="s">
        <v>219</v>
      </c>
      <c r="D1518" s="20" t="s">
        <v>1676</v>
      </c>
    </row>
    <row r="1519" spans="3:4">
      <c r="C1519" s="19" t="s">
        <v>219</v>
      </c>
      <c r="D1519" s="20" t="s">
        <v>1677</v>
      </c>
    </row>
    <row r="1520" spans="3:4">
      <c r="C1520" s="19" t="s">
        <v>219</v>
      </c>
      <c r="D1520" s="20" t="s">
        <v>1678</v>
      </c>
    </row>
    <row r="1521" spans="3:4">
      <c r="C1521" s="19" t="s">
        <v>219</v>
      </c>
      <c r="D1521" s="20" t="s">
        <v>1679</v>
      </c>
    </row>
    <row r="1522" spans="3:4">
      <c r="C1522" s="19" t="s">
        <v>219</v>
      </c>
      <c r="D1522" s="20" t="s">
        <v>1680</v>
      </c>
    </row>
    <row r="1523" spans="3:4">
      <c r="C1523" s="19" t="s">
        <v>219</v>
      </c>
      <c r="D1523" s="20" t="s">
        <v>1422</v>
      </c>
    </row>
    <row r="1524" spans="3:4">
      <c r="C1524" s="19" t="s">
        <v>219</v>
      </c>
      <c r="D1524" s="20" t="s">
        <v>1681</v>
      </c>
    </row>
    <row r="1525" spans="3:4">
      <c r="C1525" s="19" t="s">
        <v>219</v>
      </c>
      <c r="D1525" s="20" t="s">
        <v>1682</v>
      </c>
    </row>
    <row r="1526" spans="3:4">
      <c r="C1526" s="19" t="s">
        <v>219</v>
      </c>
      <c r="D1526" s="20" t="s">
        <v>1683</v>
      </c>
    </row>
    <row r="1527" spans="3:4">
      <c r="C1527" s="19" t="s">
        <v>219</v>
      </c>
      <c r="D1527" s="20" t="s">
        <v>465</v>
      </c>
    </row>
    <row r="1528" spans="3:4">
      <c r="C1528" s="19" t="s">
        <v>219</v>
      </c>
      <c r="D1528" s="20" t="s">
        <v>1684</v>
      </c>
    </row>
    <row r="1529" spans="3:4">
      <c r="C1529" s="19" t="s">
        <v>219</v>
      </c>
      <c r="D1529" s="20" t="s">
        <v>1685</v>
      </c>
    </row>
    <row r="1530" spans="3:4">
      <c r="C1530" s="19" t="s">
        <v>219</v>
      </c>
      <c r="D1530" s="20" t="s">
        <v>1686</v>
      </c>
    </row>
    <row r="1531" spans="3:4">
      <c r="C1531" s="19" t="s">
        <v>219</v>
      </c>
      <c r="D1531" s="20" t="s">
        <v>1687</v>
      </c>
    </row>
    <row r="1532" spans="3:4">
      <c r="C1532" s="19" t="s">
        <v>219</v>
      </c>
      <c r="D1532" s="20" t="s">
        <v>1688</v>
      </c>
    </row>
    <row r="1533" spans="3:4">
      <c r="C1533" s="19" t="s">
        <v>219</v>
      </c>
      <c r="D1533" s="20" t="s">
        <v>1689</v>
      </c>
    </row>
    <row r="1534" spans="3:4">
      <c r="C1534" s="19" t="s">
        <v>219</v>
      </c>
      <c r="D1534" s="20" t="s">
        <v>1690</v>
      </c>
    </row>
    <row r="1535" spans="3:4">
      <c r="C1535" s="19" t="s">
        <v>219</v>
      </c>
      <c r="D1535" s="20" t="s">
        <v>1691</v>
      </c>
    </row>
    <row r="1536" spans="3:4">
      <c r="C1536" s="19" t="s">
        <v>221</v>
      </c>
      <c r="D1536" s="20" t="s">
        <v>1692</v>
      </c>
    </row>
    <row r="1537" spans="3:4">
      <c r="C1537" s="19" t="s">
        <v>221</v>
      </c>
      <c r="D1537" s="20" t="s">
        <v>1693</v>
      </c>
    </row>
    <row r="1538" spans="3:4">
      <c r="C1538" s="19" t="s">
        <v>221</v>
      </c>
      <c r="D1538" s="20" t="s">
        <v>1694</v>
      </c>
    </row>
    <row r="1539" spans="3:4">
      <c r="C1539" s="19" t="s">
        <v>221</v>
      </c>
      <c r="D1539" s="20" t="s">
        <v>1695</v>
      </c>
    </row>
    <row r="1540" spans="3:4">
      <c r="C1540" s="19" t="s">
        <v>221</v>
      </c>
      <c r="D1540" s="20" t="s">
        <v>1696</v>
      </c>
    </row>
    <row r="1541" spans="3:4">
      <c r="C1541" s="19" t="s">
        <v>221</v>
      </c>
      <c r="D1541" s="20" t="s">
        <v>1697</v>
      </c>
    </row>
    <row r="1542" spans="3:4">
      <c r="C1542" s="19" t="s">
        <v>221</v>
      </c>
      <c r="D1542" s="20" t="s">
        <v>1698</v>
      </c>
    </row>
    <row r="1543" spans="3:4">
      <c r="C1543" s="19" t="s">
        <v>221</v>
      </c>
      <c r="D1543" s="20" t="s">
        <v>1699</v>
      </c>
    </row>
    <row r="1544" spans="3:4">
      <c r="C1544" s="19" t="s">
        <v>221</v>
      </c>
      <c r="D1544" s="20" t="s">
        <v>1700</v>
      </c>
    </row>
    <row r="1545" spans="3:4">
      <c r="C1545" s="19" t="s">
        <v>221</v>
      </c>
      <c r="D1545" s="20" t="s">
        <v>1701</v>
      </c>
    </row>
    <row r="1546" spans="3:4">
      <c r="C1546" s="19" t="s">
        <v>221</v>
      </c>
      <c r="D1546" s="20" t="s">
        <v>1702</v>
      </c>
    </row>
    <row r="1547" spans="3:4">
      <c r="C1547" s="19" t="s">
        <v>221</v>
      </c>
      <c r="D1547" s="20" t="s">
        <v>1703</v>
      </c>
    </row>
    <row r="1548" spans="3:4">
      <c r="C1548" s="19" t="s">
        <v>221</v>
      </c>
      <c r="D1548" s="20" t="s">
        <v>1704</v>
      </c>
    </row>
    <row r="1549" spans="3:4">
      <c r="C1549" s="19" t="s">
        <v>221</v>
      </c>
      <c r="D1549" s="20" t="s">
        <v>1705</v>
      </c>
    </row>
    <row r="1550" spans="3:4">
      <c r="C1550" s="19" t="s">
        <v>221</v>
      </c>
      <c r="D1550" s="20" t="s">
        <v>1706</v>
      </c>
    </row>
    <row r="1551" spans="3:4">
      <c r="C1551" s="19" t="s">
        <v>221</v>
      </c>
      <c r="D1551" s="20" t="s">
        <v>1707</v>
      </c>
    </row>
    <row r="1552" spans="3:4">
      <c r="C1552" s="19" t="s">
        <v>221</v>
      </c>
      <c r="D1552" s="20" t="s">
        <v>1708</v>
      </c>
    </row>
    <row r="1553" spans="3:4">
      <c r="C1553" s="19" t="s">
        <v>221</v>
      </c>
      <c r="D1553" s="20" t="s">
        <v>1709</v>
      </c>
    </row>
    <row r="1554" spans="3:4">
      <c r="C1554" s="19" t="s">
        <v>221</v>
      </c>
      <c r="D1554" s="20" t="s">
        <v>1710</v>
      </c>
    </row>
    <row r="1555" spans="3:4">
      <c r="C1555" s="19" t="s">
        <v>221</v>
      </c>
      <c r="D1555" s="20" t="s">
        <v>1711</v>
      </c>
    </row>
    <row r="1556" spans="3:4">
      <c r="C1556" s="19" t="s">
        <v>223</v>
      </c>
      <c r="D1556" s="20" t="s">
        <v>1712</v>
      </c>
    </row>
    <row r="1557" spans="3:4">
      <c r="C1557" s="19" t="s">
        <v>223</v>
      </c>
      <c r="D1557" s="20" t="s">
        <v>1713</v>
      </c>
    </row>
    <row r="1558" spans="3:4">
      <c r="C1558" s="19" t="s">
        <v>223</v>
      </c>
      <c r="D1558" s="20" t="s">
        <v>1714</v>
      </c>
    </row>
    <row r="1559" spans="3:4">
      <c r="C1559" s="19" t="s">
        <v>223</v>
      </c>
      <c r="D1559" s="20" t="s">
        <v>1715</v>
      </c>
    </row>
    <row r="1560" spans="3:4">
      <c r="C1560" s="19" t="s">
        <v>223</v>
      </c>
      <c r="D1560" s="20" t="s">
        <v>1716</v>
      </c>
    </row>
    <row r="1561" spans="3:4">
      <c r="C1561" s="19" t="s">
        <v>223</v>
      </c>
      <c r="D1561" s="20" t="s">
        <v>1717</v>
      </c>
    </row>
    <row r="1562" spans="3:4">
      <c r="C1562" s="19" t="s">
        <v>223</v>
      </c>
      <c r="D1562" s="20" t="s">
        <v>1718</v>
      </c>
    </row>
    <row r="1563" spans="3:4">
      <c r="C1563" s="19" t="s">
        <v>223</v>
      </c>
      <c r="D1563" s="20" t="s">
        <v>1719</v>
      </c>
    </row>
    <row r="1564" spans="3:4">
      <c r="C1564" s="19" t="s">
        <v>223</v>
      </c>
      <c r="D1564" s="20" t="s">
        <v>1720</v>
      </c>
    </row>
    <row r="1565" spans="3:4">
      <c r="C1565" s="19" t="s">
        <v>223</v>
      </c>
      <c r="D1565" s="20" t="s">
        <v>1721</v>
      </c>
    </row>
    <row r="1566" spans="3:4">
      <c r="C1566" s="19" t="s">
        <v>223</v>
      </c>
      <c r="D1566" s="20" t="s">
        <v>1722</v>
      </c>
    </row>
    <row r="1567" spans="3:4">
      <c r="C1567" s="19" t="s">
        <v>223</v>
      </c>
      <c r="D1567" s="20" t="s">
        <v>1723</v>
      </c>
    </row>
    <row r="1568" spans="3:4">
      <c r="C1568" s="19" t="s">
        <v>223</v>
      </c>
      <c r="D1568" s="20" t="s">
        <v>1724</v>
      </c>
    </row>
    <row r="1569" spans="3:4">
      <c r="C1569" s="19" t="s">
        <v>223</v>
      </c>
      <c r="D1569" s="20" t="s">
        <v>1725</v>
      </c>
    </row>
    <row r="1570" spans="3:4">
      <c r="C1570" s="19" t="s">
        <v>223</v>
      </c>
      <c r="D1570" s="20" t="s">
        <v>1726</v>
      </c>
    </row>
    <row r="1571" spans="3:4">
      <c r="C1571" s="19" t="s">
        <v>223</v>
      </c>
      <c r="D1571" s="20" t="s">
        <v>1727</v>
      </c>
    </row>
    <row r="1572" spans="3:4">
      <c r="C1572" s="19" t="s">
        <v>223</v>
      </c>
      <c r="D1572" s="20" t="s">
        <v>1728</v>
      </c>
    </row>
    <row r="1573" spans="3:4">
      <c r="C1573" s="19" t="s">
        <v>223</v>
      </c>
      <c r="D1573" s="20" t="s">
        <v>1729</v>
      </c>
    </row>
    <row r="1574" spans="3:4">
      <c r="C1574" s="19" t="s">
        <v>223</v>
      </c>
      <c r="D1574" s="20" t="s">
        <v>1730</v>
      </c>
    </row>
    <row r="1575" spans="3:4">
      <c r="C1575" s="19" t="s">
        <v>223</v>
      </c>
      <c r="D1575" s="20" t="s">
        <v>1731</v>
      </c>
    </row>
    <row r="1576" spans="3:4">
      <c r="C1576" s="19" t="s">
        <v>223</v>
      </c>
      <c r="D1576" s="20" t="s">
        <v>1732</v>
      </c>
    </row>
    <row r="1577" spans="3:4">
      <c r="C1577" s="19" t="s">
        <v>225</v>
      </c>
      <c r="D1577" s="20" t="s">
        <v>1733</v>
      </c>
    </row>
    <row r="1578" spans="3:4">
      <c r="C1578" s="19" t="s">
        <v>225</v>
      </c>
      <c r="D1578" s="20" t="s">
        <v>1734</v>
      </c>
    </row>
    <row r="1579" spans="3:4">
      <c r="C1579" s="19" t="s">
        <v>225</v>
      </c>
      <c r="D1579" s="20" t="s">
        <v>1735</v>
      </c>
    </row>
    <row r="1580" spans="3:4">
      <c r="C1580" s="19" t="s">
        <v>225</v>
      </c>
      <c r="D1580" s="20" t="s">
        <v>1736</v>
      </c>
    </row>
    <row r="1581" spans="3:4">
      <c r="C1581" s="19" t="s">
        <v>225</v>
      </c>
      <c r="D1581" s="20" t="s">
        <v>1737</v>
      </c>
    </row>
    <row r="1582" spans="3:4">
      <c r="C1582" s="19" t="s">
        <v>225</v>
      </c>
      <c r="D1582" s="20" t="s">
        <v>1738</v>
      </c>
    </row>
    <row r="1583" spans="3:4">
      <c r="C1583" s="19" t="s">
        <v>225</v>
      </c>
      <c r="D1583" s="20" t="s">
        <v>1739</v>
      </c>
    </row>
    <row r="1584" spans="3:4">
      <c r="C1584" s="19" t="s">
        <v>225</v>
      </c>
      <c r="D1584" s="20" t="s">
        <v>1740</v>
      </c>
    </row>
    <row r="1585" spans="3:4">
      <c r="C1585" s="19" t="s">
        <v>225</v>
      </c>
      <c r="D1585" s="20" t="s">
        <v>1741</v>
      </c>
    </row>
    <row r="1586" spans="3:4">
      <c r="C1586" s="19" t="s">
        <v>225</v>
      </c>
      <c r="D1586" s="20" t="s">
        <v>1742</v>
      </c>
    </row>
    <row r="1587" spans="3:4">
      <c r="C1587" s="19" t="s">
        <v>225</v>
      </c>
      <c r="D1587" s="20" t="s">
        <v>1743</v>
      </c>
    </row>
    <row r="1588" spans="3:4">
      <c r="C1588" s="19" t="s">
        <v>225</v>
      </c>
      <c r="D1588" s="20" t="s">
        <v>1744</v>
      </c>
    </row>
    <row r="1589" spans="3:4">
      <c r="C1589" s="19" t="s">
        <v>225</v>
      </c>
      <c r="D1589" s="20" t="s">
        <v>1745</v>
      </c>
    </row>
    <row r="1590" spans="3:4">
      <c r="C1590" s="19" t="s">
        <v>225</v>
      </c>
      <c r="D1590" s="20" t="s">
        <v>1746</v>
      </c>
    </row>
    <row r="1591" spans="3:4">
      <c r="C1591" s="19" t="s">
        <v>225</v>
      </c>
      <c r="D1591" s="20" t="s">
        <v>478</v>
      </c>
    </row>
    <row r="1592" spans="3:4">
      <c r="C1592" s="19" t="s">
        <v>225</v>
      </c>
      <c r="D1592" s="20" t="s">
        <v>1747</v>
      </c>
    </row>
    <row r="1593" spans="3:4">
      <c r="C1593" s="19" t="s">
        <v>225</v>
      </c>
      <c r="D1593" s="20" t="s">
        <v>1748</v>
      </c>
    </row>
    <row r="1594" spans="3:4">
      <c r="C1594" s="19" t="s">
        <v>225</v>
      </c>
      <c r="D1594" s="20" t="s">
        <v>1749</v>
      </c>
    </row>
    <row r="1595" spans="3:4">
      <c r="C1595" s="19" t="s">
        <v>225</v>
      </c>
      <c r="D1595" s="20" t="s">
        <v>1750</v>
      </c>
    </row>
    <row r="1596" spans="3:4">
      <c r="C1596" s="19" t="s">
        <v>225</v>
      </c>
      <c r="D1596" s="20" t="s">
        <v>1751</v>
      </c>
    </row>
    <row r="1597" spans="3:4">
      <c r="C1597" s="19" t="s">
        <v>225</v>
      </c>
      <c r="D1597" s="20" t="s">
        <v>1752</v>
      </c>
    </row>
    <row r="1598" spans="3:4">
      <c r="C1598" s="19" t="s">
        <v>225</v>
      </c>
      <c r="D1598" s="20" t="s">
        <v>1753</v>
      </c>
    </row>
    <row r="1599" spans="3:4">
      <c r="C1599" s="19" t="s">
        <v>225</v>
      </c>
      <c r="D1599" s="20" t="s">
        <v>535</v>
      </c>
    </row>
    <row r="1600" spans="3:4">
      <c r="C1600" s="19" t="s">
        <v>225</v>
      </c>
      <c r="D1600" s="20" t="s">
        <v>1754</v>
      </c>
    </row>
    <row r="1601" spans="3:4">
      <c r="C1601" s="19" t="s">
        <v>225</v>
      </c>
      <c r="D1601" s="20" t="s">
        <v>1054</v>
      </c>
    </row>
    <row r="1602" spans="3:4">
      <c r="C1602" s="19" t="s">
        <v>225</v>
      </c>
      <c r="D1602" s="20" t="s">
        <v>1755</v>
      </c>
    </row>
    <row r="1603" spans="3:4">
      <c r="C1603" s="19" t="s">
        <v>225</v>
      </c>
      <c r="D1603" s="20" t="s">
        <v>1756</v>
      </c>
    </row>
    <row r="1604" spans="3:4">
      <c r="C1604" s="19" t="s">
        <v>225</v>
      </c>
      <c r="D1604" s="20" t="s">
        <v>1757</v>
      </c>
    </row>
    <row r="1605" spans="3:4">
      <c r="C1605" s="19" t="s">
        <v>225</v>
      </c>
      <c r="D1605" s="20" t="s">
        <v>1758</v>
      </c>
    </row>
    <row r="1606" spans="3:4">
      <c r="C1606" s="19" t="s">
        <v>225</v>
      </c>
      <c r="D1606" s="20" t="s">
        <v>1759</v>
      </c>
    </row>
    <row r="1607" spans="3:4">
      <c r="C1607" s="19" t="s">
        <v>225</v>
      </c>
      <c r="D1607" s="20" t="s">
        <v>1760</v>
      </c>
    </row>
    <row r="1608" spans="3:4">
      <c r="C1608" s="19" t="s">
        <v>225</v>
      </c>
      <c r="D1608" s="20" t="s">
        <v>1761</v>
      </c>
    </row>
    <row r="1609" spans="3:4">
      <c r="C1609" s="19" t="s">
        <v>225</v>
      </c>
      <c r="D1609" s="20" t="s">
        <v>1762</v>
      </c>
    </row>
    <row r="1610" spans="3:4">
      <c r="C1610" s="19" t="s">
        <v>225</v>
      </c>
      <c r="D1610" s="20" t="s">
        <v>1763</v>
      </c>
    </row>
    <row r="1611" spans="3:4">
      <c r="C1611" s="19" t="s">
        <v>225</v>
      </c>
      <c r="D1611" s="20" t="s">
        <v>1764</v>
      </c>
    </row>
    <row r="1612" spans="3:4">
      <c r="C1612" s="19" t="s">
        <v>225</v>
      </c>
      <c r="D1612" s="20" t="s">
        <v>1765</v>
      </c>
    </row>
    <row r="1613" spans="3:4">
      <c r="C1613" s="19" t="s">
        <v>225</v>
      </c>
      <c r="D1613" s="20" t="s">
        <v>1766</v>
      </c>
    </row>
    <row r="1614" spans="3:4">
      <c r="C1614" s="19" t="s">
        <v>225</v>
      </c>
      <c r="D1614" s="20" t="s">
        <v>1767</v>
      </c>
    </row>
    <row r="1615" spans="3:4">
      <c r="C1615" s="19" t="s">
        <v>225</v>
      </c>
      <c r="D1615" s="20" t="s">
        <v>1768</v>
      </c>
    </row>
    <row r="1616" spans="3:4">
      <c r="C1616" s="19" t="s">
        <v>225</v>
      </c>
      <c r="D1616" s="20" t="s">
        <v>1769</v>
      </c>
    </row>
    <row r="1617" spans="3:4">
      <c r="C1617" s="19" t="s">
        <v>225</v>
      </c>
      <c r="D1617" s="20" t="s">
        <v>1770</v>
      </c>
    </row>
    <row r="1618" spans="3:4">
      <c r="C1618" s="19" t="s">
        <v>225</v>
      </c>
      <c r="D1618" s="20" t="s">
        <v>1771</v>
      </c>
    </row>
    <row r="1619" spans="3:4">
      <c r="C1619" s="19" t="s">
        <v>225</v>
      </c>
      <c r="D1619" s="20" t="s">
        <v>1772</v>
      </c>
    </row>
    <row r="1620" spans="3:4">
      <c r="C1620" s="19" t="s">
        <v>225</v>
      </c>
      <c r="D1620" s="20" t="s">
        <v>1773</v>
      </c>
    </row>
    <row r="1621" spans="3:4">
      <c r="C1621" s="19" t="s">
        <v>225</v>
      </c>
      <c r="D1621" s="20" t="s">
        <v>1774</v>
      </c>
    </row>
    <row r="1622" spans="3:4">
      <c r="C1622" s="19" t="s">
        <v>227</v>
      </c>
      <c r="D1622" s="20" t="s">
        <v>1775</v>
      </c>
    </row>
    <row r="1623" spans="3:4">
      <c r="C1623" s="19" t="s">
        <v>227</v>
      </c>
      <c r="D1623" s="20" t="s">
        <v>1776</v>
      </c>
    </row>
    <row r="1624" spans="3:4">
      <c r="C1624" s="19" t="s">
        <v>227</v>
      </c>
      <c r="D1624" s="20" t="s">
        <v>1777</v>
      </c>
    </row>
    <row r="1625" spans="3:4">
      <c r="C1625" s="19" t="s">
        <v>227</v>
      </c>
      <c r="D1625" s="20" t="s">
        <v>1778</v>
      </c>
    </row>
    <row r="1626" spans="3:4">
      <c r="C1626" s="19" t="s">
        <v>227</v>
      </c>
      <c r="D1626" s="20" t="s">
        <v>1779</v>
      </c>
    </row>
    <row r="1627" spans="3:4">
      <c r="C1627" s="19" t="s">
        <v>227</v>
      </c>
      <c r="D1627" s="20" t="s">
        <v>1780</v>
      </c>
    </row>
    <row r="1628" spans="3:4">
      <c r="C1628" s="19" t="s">
        <v>227</v>
      </c>
      <c r="D1628" s="20" t="s">
        <v>1781</v>
      </c>
    </row>
    <row r="1629" spans="3:4">
      <c r="C1629" s="19" t="s">
        <v>227</v>
      </c>
      <c r="D1629" s="20" t="s">
        <v>1782</v>
      </c>
    </row>
    <row r="1630" spans="3:4">
      <c r="C1630" s="19" t="s">
        <v>227</v>
      </c>
      <c r="D1630" s="20" t="s">
        <v>1783</v>
      </c>
    </row>
    <row r="1631" spans="3:4">
      <c r="C1631" s="19" t="s">
        <v>227</v>
      </c>
      <c r="D1631" s="20" t="s">
        <v>1784</v>
      </c>
    </row>
    <row r="1632" spans="3:4">
      <c r="C1632" s="19" t="s">
        <v>227</v>
      </c>
      <c r="D1632" s="20" t="s">
        <v>1785</v>
      </c>
    </row>
    <row r="1633" spans="3:4">
      <c r="C1633" s="19" t="s">
        <v>227</v>
      </c>
      <c r="D1633" s="20" t="s">
        <v>1786</v>
      </c>
    </row>
    <row r="1634" spans="3:4">
      <c r="C1634" s="19" t="s">
        <v>227</v>
      </c>
      <c r="D1634" s="20" t="s">
        <v>1787</v>
      </c>
    </row>
    <row r="1635" spans="3:4">
      <c r="C1635" s="19" t="s">
        <v>227</v>
      </c>
      <c r="D1635" s="20" t="s">
        <v>1788</v>
      </c>
    </row>
    <row r="1636" spans="3:4">
      <c r="C1636" s="19" t="s">
        <v>227</v>
      </c>
      <c r="D1636" s="20" t="s">
        <v>1789</v>
      </c>
    </row>
    <row r="1637" spans="3:4">
      <c r="C1637" s="19" t="s">
        <v>227</v>
      </c>
      <c r="D1637" s="20" t="s">
        <v>1790</v>
      </c>
    </row>
    <row r="1638" spans="3:4">
      <c r="C1638" s="19" t="s">
        <v>227</v>
      </c>
      <c r="D1638" s="20" t="s">
        <v>1791</v>
      </c>
    </row>
    <row r="1639" spans="3:4">
      <c r="C1639" s="19" t="s">
        <v>227</v>
      </c>
      <c r="D1639" s="20" t="s">
        <v>1792</v>
      </c>
    </row>
    <row r="1640" spans="3:4">
      <c r="C1640" s="19" t="s">
        <v>229</v>
      </c>
      <c r="D1640" s="20" t="s">
        <v>1793</v>
      </c>
    </row>
    <row r="1641" spans="3:4">
      <c r="C1641" s="19" t="s">
        <v>229</v>
      </c>
      <c r="D1641" s="20" t="s">
        <v>1794</v>
      </c>
    </row>
    <row r="1642" spans="3:4">
      <c r="C1642" s="19" t="s">
        <v>229</v>
      </c>
      <c r="D1642" s="20" t="s">
        <v>1795</v>
      </c>
    </row>
    <row r="1643" spans="3:4">
      <c r="C1643" s="19" t="s">
        <v>229</v>
      </c>
      <c r="D1643" s="20" t="s">
        <v>1796</v>
      </c>
    </row>
    <row r="1644" spans="3:4">
      <c r="C1644" s="19" t="s">
        <v>229</v>
      </c>
      <c r="D1644" s="20" t="s">
        <v>1797</v>
      </c>
    </row>
    <row r="1645" spans="3:4">
      <c r="C1645" s="19" t="s">
        <v>229</v>
      </c>
      <c r="D1645" s="20" t="s">
        <v>1798</v>
      </c>
    </row>
    <row r="1646" spans="3:4">
      <c r="C1646" s="19" t="s">
        <v>229</v>
      </c>
      <c r="D1646" s="20" t="s">
        <v>1799</v>
      </c>
    </row>
    <row r="1647" spans="3:4">
      <c r="C1647" s="19" t="s">
        <v>229</v>
      </c>
      <c r="D1647" s="20" t="s">
        <v>1800</v>
      </c>
    </row>
    <row r="1648" spans="3:4">
      <c r="C1648" s="19" t="s">
        <v>229</v>
      </c>
      <c r="D1648" s="20" t="s">
        <v>1801</v>
      </c>
    </row>
    <row r="1649" spans="3:4">
      <c r="C1649" s="19" t="s">
        <v>229</v>
      </c>
      <c r="D1649" s="20" t="s">
        <v>1802</v>
      </c>
    </row>
    <row r="1650" spans="3:4">
      <c r="C1650" s="19" t="s">
        <v>229</v>
      </c>
      <c r="D1650" s="20" t="s">
        <v>1803</v>
      </c>
    </row>
    <row r="1651" spans="3:4">
      <c r="C1651" s="19" t="s">
        <v>229</v>
      </c>
      <c r="D1651" s="20" t="s">
        <v>1804</v>
      </c>
    </row>
    <row r="1652" spans="3:4">
      <c r="C1652" s="19" t="s">
        <v>229</v>
      </c>
      <c r="D1652" s="20" t="s">
        <v>1805</v>
      </c>
    </row>
    <row r="1653" spans="3:4">
      <c r="C1653" s="19" t="s">
        <v>229</v>
      </c>
      <c r="D1653" s="20" t="s">
        <v>1806</v>
      </c>
    </row>
    <row r="1654" spans="3:4">
      <c r="C1654" s="19" t="s">
        <v>229</v>
      </c>
      <c r="D1654" s="20" t="s">
        <v>1807</v>
      </c>
    </row>
    <row r="1655" spans="3:4">
      <c r="C1655" s="19" t="s">
        <v>229</v>
      </c>
      <c r="D1655" s="20" t="s">
        <v>1808</v>
      </c>
    </row>
    <row r="1656" spans="3:4">
      <c r="C1656" s="19" t="s">
        <v>229</v>
      </c>
      <c r="D1656" s="20" t="s">
        <v>1809</v>
      </c>
    </row>
    <row r="1657" spans="3:4">
      <c r="C1657" s="19" t="s">
        <v>229</v>
      </c>
      <c r="D1657" s="20" t="s">
        <v>1810</v>
      </c>
    </row>
    <row r="1658" spans="3:4">
      <c r="C1658" s="19" t="s">
        <v>229</v>
      </c>
      <c r="D1658" s="20" t="s">
        <v>1811</v>
      </c>
    </row>
    <row r="1659" spans="3:4">
      <c r="C1659" s="19" t="s">
        <v>229</v>
      </c>
      <c r="D1659" s="20" t="s">
        <v>1812</v>
      </c>
    </row>
    <row r="1660" spans="3:4">
      <c r="C1660" s="19" t="s">
        <v>229</v>
      </c>
      <c r="D1660" s="20" t="s">
        <v>1813</v>
      </c>
    </row>
    <row r="1661" spans="3:4">
      <c r="C1661" s="19" t="s">
        <v>229</v>
      </c>
      <c r="D1661" s="20" t="s">
        <v>1814</v>
      </c>
    </row>
    <row r="1662" spans="3:4">
      <c r="C1662" s="19" t="s">
        <v>229</v>
      </c>
      <c r="D1662" s="20" t="s">
        <v>503</v>
      </c>
    </row>
    <row r="1663" spans="3:4">
      <c r="C1663" s="19" t="s">
        <v>229</v>
      </c>
      <c r="D1663" s="20" t="s">
        <v>1815</v>
      </c>
    </row>
    <row r="1664" spans="3:4">
      <c r="C1664" s="19" t="s">
        <v>229</v>
      </c>
      <c r="D1664" s="20" t="s">
        <v>1816</v>
      </c>
    </row>
    <row r="1665" spans="3:4">
      <c r="C1665" s="19" t="s">
        <v>229</v>
      </c>
      <c r="D1665" s="20" t="s">
        <v>1817</v>
      </c>
    </row>
    <row r="1666" spans="3:4">
      <c r="C1666" s="19" t="s">
        <v>231</v>
      </c>
      <c r="D1666" s="20" t="s">
        <v>1818</v>
      </c>
    </row>
    <row r="1667" spans="3:4">
      <c r="C1667" s="19" t="s">
        <v>231</v>
      </c>
      <c r="D1667" s="20" t="s">
        <v>1819</v>
      </c>
    </row>
    <row r="1668" spans="3:4">
      <c r="C1668" s="19" t="s">
        <v>231</v>
      </c>
      <c r="D1668" s="20" t="s">
        <v>1820</v>
      </c>
    </row>
    <row r="1669" spans="3:4">
      <c r="C1669" s="19" t="s">
        <v>231</v>
      </c>
      <c r="D1669" s="20" t="s">
        <v>1821</v>
      </c>
    </row>
    <row r="1670" spans="3:4">
      <c r="C1670" s="19" t="s">
        <v>231</v>
      </c>
      <c r="D1670" s="20" t="s">
        <v>1822</v>
      </c>
    </row>
    <row r="1671" spans="3:4">
      <c r="C1671" s="19" t="s">
        <v>231</v>
      </c>
      <c r="D1671" s="20" t="s">
        <v>1823</v>
      </c>
    </row>
    <row r="1672" spans="3:4">
      <c r="C1672" s="19" t="s">
        <v>231</v>
      </c>
      <c r="D1672" s="20" t="s">
        <v>1824</v>
      </c>
    </row>
    <row r="1673" spans="3:4">
      <c r="C1673" s="19" t="s">
        <v>231</v>
      </c>
      <c r="D1673" s="20" t="s">
        <v>1825</v>
      </c>
    </row>
    <row r="1674" spans="3:4">
      <c r="C1674" s="19" t="s">
        <v>231</v>
      </c>
      <c r="D1674" s="20" t="s">
        <v>1826</v>
      </c>
    </row>
    <row r="1675" spans="3:4">
      <c r="C1675" s="19" t="s">
        <v>231</v>
      </c>
      <c r="D1675" s="20" t="s">
        <v>1827</v>
      </c>
    </row>
    <row r="1676" spans="3:4">
      <c r="C1676" s="19" t="s">
        <v>231</v>
      </c>
      <c r="D1676" s="20" t="s">
        <v>1828</v>
      </c>
    </row>
    <row r="1677" spans="3:4">
      <c r="C1677" s="19" t="s">
        <v>231</v>
      </c>
      <c r="D1677" s="20" t="s">
        <v>1829</v>
      </c>
    </row>
    <row r="1678" spans="3:4">
      <c r="C1678" s="19" t="s">
        <v>231</v>
      </c>
      <c r="D1678" s="20" t="s">
        <v>1830</v>
      </c>
    </row>
    <row r="1679" spans="3:4">
      <c r="C1679" s="19" t="s">
        <v>231</v>
      </c>
      <c r="D1679" s="20" t="s">
        <v>1831</v>
      </c>
    </row>
    <row r="1680" spans="3:4">
      <c r="C1680" s="19" t="s">
        <v>231</v>
      </c>
      <c r="D1680" s="20" t="s">
        <v>1832</v>
      </c>
    </row>
    <row r="1681" spans="3:4">
      <c r="C1681" s="19" t="s">
        <v>231</v>
      </c>
      <c r="D1681" s="20" t="s">
        <v>1833</v>
      </c>
    </row>
    <row r="1682" spans="3:4">
      <c r="C1682" s="19" t="s">
        <v>231</v>
      </c>
      <c r="D1682" s="20" t="s">
        <v>1834</v>
      </c>
    </row>
    <row r="1683" spans="3:4">
      <c r="C1683" s="19" t="s">
        <v>231</v>
      </c>
      <c r="D1683" s="20" t="s">
        <v>1835</v>
      </c>
    </row>
    <row r="1684" spans="3:4">
      <c r="C1684" s="19" t="s">
        <v>231</v>
      </c>
      <c r="D1684" s="20" t="s">
        <v>1836</v>
      </c>
    </row>
    <row r="1685" spans="3:4">
      <c r="C1685" s="19" t="s">
        <v>231</v>
      </c>
      <c r="D1685" s="20" t="s">
        <v>1837</v>
      </c>
    </row>
    <row r="1686" spans="3:4">
      <c r="C1686" s="19" t="s">
        <v>231</v>
      </c>
      <c r="D1686" s="20" t="s">
        <v>1838</v>
      </c>
    </row>
    <row r="1687" spans="3:4">
      <c r="C1687" s="19" t="s">
        <v>231</v>
      </c>
      <c r="D1687" s="20" t="s">
        <v>1839</v>
      </c>
    </row>
    <row r="1688" spans="3:4">
      <c r="C1688" s="19" t="s">
        <v>231</v>
      </c>
      <c r="D1688" s="20" t="s">
        <v>1840</v>
      </c>
    </row>
    <row r="1689" spans="3:4">
      <c r="C1689" s="19" t="s">
        <v>231</v>
      </c>
      <c r="D1689" s="20" t="s">
        <v>1841</v>
      </c>
    </row>
    <row r="1690" spans="3:4">
      <c r="C1690" s="19" t="s">
        <v>231</v>
      </c>
      <c r="D1690" s="20" t="s">
        <v>1842</v>
      </c>
    </row>
    <row r="1691" spans="3:4">
      <c r="C1691" s="19" t="s">
        <v>231</v>
      </c>
      <c r="D1691" s="20" t="s">
        <v>1843</v>
      </c>
    </row>
    <row r="1692" spans="3:4">
      <c r="C1692" s="19" t="s">
        <v>231</v>
      </c>
      <c r="D1692" s="20" t="s">
        <v>1844</v>
      </c>
    </row>
    <row r="1693" spans="3:4">
      <c r="C1693" s="19" t="s">
        <v>231</v>
      </c>
      <c r="D1693" s="20" t="s">
        <v>1845</v>
      </c>
    </row>
    <row r="1694" spans="3:4">
      <c r="C1694" s="19" t="s">
        <v>231</v>
      </c>
      <c r="D1694" s="20" t="s">
        <v>1846</v>
      </c>
    </row>
    <row r="1695" spans="3:4">
      <c r="C1695" s="19" t="s">
        <v>231</v>
      </c>
      <c r="D1695" s="20" t="s">
        <v>1847</v>
      </c>
    </row>
    <row r="1696" spans="3:4">
      <c r="C1696" s="19" t="s">
        <v>231</v>
      </c>
      <c r="D1696" s="20" t="s">
        <v>1848</v>
      </c>
    </row>
    <row r="1697" spans="3:4">
      <c r="C1697" s="19" t="s">
        <v>231</v>
      </c>
      <c r="D1697" s="20" t="s">
        <v>1849</v>
      </c>
    </row>
    <row r="1698" spans="3:4">
      <c r="C1698" s="19" t="s">
        <v>231</v>
      </c>
      <c r="D1698" s="20" t="s">
        <v>1850</v>
      </c>
    </row>
    <row r="1699" spans="3:4">
      <c r="C1699" s="19" t="s">
        <v>231</v>
      </c>
      <c r="D1699" s="20" t="s">
        <v>1851</v>
      </c>
    </row>
    <row r="1700" spans="3:4">
      <c r="C1700" s="19" t="s">
        <v>231</v>
      </c>
      <c r="D1700" s="20" t="s">
        <v>1852</v>
      </c>
    </row>
    <row r="1701" spans="3:4">
      <c r="C1701" s="19" t="s">
        <v>231</v>
      </c>
      <c r="D1701" s="20" t="s">
        <v>1853</v>
      </c>
    </row>
    <row r="1702" spans="3:4">
      <c r="C1702" s="19" t="s">
        <v>231</v>
      </c>
      <c r="D1702" s="20" t="s">
        <v>1854</v>
      </c>
    </row>
    <row r="1703" spans="3:4">
      <c r="C1703" s="19" t="s">
        <v>231</v>
      </c>
      <c r="D1703" s="20" t="s">
        <v>1855</v>
      </c>
    </row>
    <row r="1704" spans="3:4">
      <c r="C1704" s="19" t="s">
        <v>231</v>
      </c>
      <c r="D1704" s="20" t="s">
        <v>1856</v>
      </c>
    </row>
    <row r="1705" spans="3:4">
      <c r="C1705" s="19" t="s">
        <v>231</v>
      </c>
      <c r="D1705" s="20" t="s">
        <v>1857</v>
      </c>
    </row>
    <row r="1706" spans="3:4">
      <c r="C1706" s="19" t="s">
        <v>231</v>
      </c>
      <c r="D1706" s="20" t="s">
        <v>1858</v>
      </c>
    </row>
    <row r="1707" spans="3:4">
      <c r="C1707" s="19" t="s">
        <v>231</v>
      </c>
      <c r="D1707" s="20" t="s">
        <v>1859</v>
      </c>
    </row>
    <row r="1708" spans="3:4">
      <c r="C1708" s="19" t="s">
        <v>231</v>
      </c>
      <c r="D1708" s="20" t="s">
        <v>1860</v>
      </c>
    </row>
    <row r="1709" spans="3:4">
      <c r="C1709" s="19" t="s">
        <v>233</v>
      </c>
      <c r="D1709" s="20" t="s">
        <v>1861</v>
      </c>
    </row>
    <row r="1710" spans="3:4">
      <c r="C1710" s="19" t="s">
        <v>233</v>
      </c>
      <c r="D1710" s="20" t="s">
        <v>1862</v>
      </c>
    </row>
    <row r="1711" spans="3:4">
      <c r="C1711" s="19" t="s">
        <v>233</v>
      </c>
      <c r="D1711" s="20" t="s">
        <v>1863</v>
      </c>
    </row>
    <row r="1712" spans="3:4">
      <c r="C1712" s="19" t="s">
        <v>233</v>
      </c>
      <c r="D1712" s="20" t="s">
        <v>1864</v>
      </c>
    </row>
    <row r="1713" spans="3:4">
      <c r="C1713" s="19" t="s">
        <v>233</v>
      </c>
      <c r="D1713" s="20" t="s">
        <v>1865</v>
      </c>
    </row>
    <row r="1714" spans="3:4">
      <c r="C1714" s="19" t="s">
        <v>233</v>
      </c>
      <c r="D1714" s="20" t="s">
        <v>1866</v>
      </c>
    </row>
    <row r="1715" spans="3:4">
      <c r="C1715" s="19" t="s">
        <v>233</v>
      </c>
      <c r="D1715" s="20" t="s">
        <v>1867</v>
      </c>
    </row>
    <row r="1716" spans="3:4">
      <c r="C1716" s="19" t="s">
        <v>233</v>
      </c>
      <c r="D1716" s="20" t="s">
        <v>1868</v>
      </c>
    </row>
    <row r="1717" spans="3:4">
      <c r="C1717" s="19" t="s">
        <v>233</v>
      </c>
      <c r="D1717" s="20" t="s">
        <v>1869</v>
      </c>
    </row>
    <row r="1718" spans="3:4">
      <c r="C1718" s="19" t="s">
        <v>233</v>
      </c>
      <c r="D1718" s="20" t="s">
        <v>1870</v>
      </c>
    </row>
    <row r="1719" spans="3:4">
      <c r="C1719" s="19" t="s">
        <v>233</v>
      </c>
      <c r="D1719" s="20" t="s">
        <v>1871</v>
      </c>
    </row>
    <row r="1720" spans="3:4">
      <c r="C1720" s="19" t="s">
        <v>233</v>
      </c>
      <c r="D1720" s="20" t="s">
        <v>1872</v>
      </c>
    </row>
    <row r="1721" spans="3:4">
      <c r="C1721" s="19" t="s">
        <v>233</v>
      </c>
      <c r="D1721" s="20" t="s">
        <v>1873</v>
      </c>
    </row>
    <row r="1722" spans="3:4">
      <c r="C1722" s="19" t="s">
        <v>233</v>
      </c>
      <c r="D1722" s="20" t="s">
        <v>1874</v>
      </c>
    </row>
    <row r="1723" spans="3:4">
      <c r="C1723" s="19" t="s">
        <v>233</v>
      </c>
      <c r="D1723" s="20" t="s">
        <v>1875</v>
      </c>
    </row>
    <row r="1724" spans="3:4">
      <c r="C1724" s="19" t="s">
        <v>233</v>
      </c>
      <c r="D1724" s="20" t="s">
        <v>1876</v>
      </c>
    </row>
    <row r="1725" spans="3:4">
      <c r="C1725" s="19" t="s">
        <v>233</v>
      </c>
      <c r="D1725" s="20" t="s">
        <v>1877</v>
      </c>
    </row>
    <row r="1726" spans="3:4">
      <c r="C1726" s="19" t="s">
        <v>233</v>
      </c>
      <c r="D1726" s="20" t="s">
        <v>1878</v>
      </c>
    </row>
    <row r="1727" spans="3:4">
      <c r="C1727" s="19" t="s">
        <v>233</v>
      </c>
      <c r="D1727" s="20" t="s">
        <v>1879</v>
      </c>
    </row>
    <row r="1728" spans="3:4">
      <c r="C1728" s="19" t="s">
        <v>233</v>
      </c>
      <c r="D1728" s="20" t="s">
        <v>1880</v>
      </c>
    </row>
    <row r="1729" spans="3:4">
      <c r="C1729" s="19" t="s">
        <v>233</v>
      </c>
      <c r="D1729" s="20" t="s">
        <v>1881</v>
      </c>
    </row>
    <row r="1730" spans="3:4">
      <c r="C1730" s="19" t="s">
        <v>233</v>
      </c>
      <c r="D1730" s="20" t="s">
        <v>1882</v>
      </c>
    </row>
    <row r="1731" spans="3:4">
      <c r="C1731" s="19" t="s">
        <v>233</v>
      </c>
      <c r="D1731" s="20" t="s">
        <v>1883</v>
      </c>
    </row>
    <row r="1732" spans="3:4">
      <c r="C1732" s="19" t="s">
        <v>233</v>
      </c>
      <c r="D1732" s="20" t="s">
        <v>1884</v>
      </c>
    </row>
    <row r="1733" spans="3:4">
      <c r="C1733" s="19" t="s">
        <v>233</v>
      </c>
      <c r="D1733" s="20" t="s">
        <v>1885</v>
      </c>
    </row>
    <row r="1734" spans="3:4">
      <c r="C1734" s="19" t="s">
        <v>233</v>
      </c>
      <c r="D1734" s="20" t="s">
        <v>1886</v>
      </c>
    </row>
    <row r="1735" spans="3:4">
      <c r="C1735" s="19" t="s">
        <v>233</v>
      </c>
      <c r="D1735" s="20" t="s">
        <v>1887</v>
      </c>
    </row>
    <row r="1736" spans="3:4">
      <c r="C1736" s="19" t="s">
        <v>233</v>
      </c>
      <c r="D1736" s="20" t="s">
        <v>1888</v>
      </c>
    </row>
    <row r="1737" spans="3:4">
      <c r="C1737" s="19" t="s">
        <v>233</v>
      </c>
      <c r="D1737" s="20" t="s">
        <v>1889</v>
      </c>
    </row>
    <row r="1738" spans="3:4">
      <c r="C1738" s="19" t="s">
        <v>233</v>
      </c>
      <c r="D1738" s="20" t="s">
        <v>1890</v>
      </c>
    </row>
    <row r="1739" spans="3:4">
      <c r="C1739" s="19" t="s">
        <v>233</v>
      </c>
      <c r="D1739" s="20" t="s">
        <v>1891</v>
      </c>
    </row>
    <row r="1740" spans="3:4">
      <c r="C1740" s="19" t="s">
        <v>233</v>
      </c>
      <c r="D1740" s="20" t="s">
        <v>1892</v>
      </c>
    </row>
    <row r="1741" spans="3:4">
      <c r="C1741" s="19" t="s">
        <v>233</v>
      </c>
      <c r="D1741" s="20" t="s">
        <v>1893</v>
      </c>
    </row>
    <row r="1742" spans="3:4">
      <c r="C1742" s="19" t="s">
        <v>233</v>
      </c>
      <c r="D1742" s="20" t="s">
        <v>1894</v>
      </c>
    </row>
    <row r="1743" spans="3:4">
      <c r="C1743" s="19" t="s">
        <v>233</v>
      </c>
      <c r="D1743" s="20" t="s">
        <v>1895</v>
      </c>
    </row>
    <row r="1744" spans="3:4">
      <c r="C1744" s="19" t="s">
        <v>233</v>
      </c>
      <c r="D1744" s="20" t="s">
        <v>1896</v>
      </c>
    </row>
    <row r="1745" spans="3:4">
      <c r="C1745" s="19" t="s">
        <v>233</v>
      </c>
      <c r="D1745" s="20" t="s">
        <v>1897</v>
      </c>
    </row>
    <row r="1746" spans="3:4">
      <c r="C1746" s="19" t="s">
        <v>233</v>
      </c>
      <c r="D1746" s="20" t="s">
        <v>1898</v>
      </c>
    </row>
    <row r="1747" spans="3:4">
      <c r="C1747" s="19" t="s">
        <v>233</v>
      </c>
      <c r="D1747" s="20" t="s">
        <v>1899</v>
      </c>
    </row>
    <row r="1748" spans="3:4">
      <c r="C1748" s="19" t="s">
        <v>233</v>
      </c>
      <c r="D1748" s="20" t="s">
        <v>1900</v>
      </c>
    </row>
    <row r="1749" spans="3:4" ht="14.25" thickBot="1">
      <c r="C1749" s="21" t="s">
        <v>233</v>
      </c>
      <c r="D1749" s="22" t="s">
        <v>1901</v>
      </c>
    </row>
  </sheetData>
  <sheetProtection algorithmName="SHA-512" hashValue="6CQOgt0hUCAwWGEJuT/2cN2lUgaBoyfEj0Qs5ouqGjHUxTs5HXBuv3xu2xBMtsXyZIrpmIpJDh+Kqzwc2Noolw==" saltValue="zQ4MbfNzFeeG6X4G7Q5v3A=="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2006/documentManagement/types"/>
    <ds:schemaRef ds:uri="http://purl.org/dc/elements/1.1/"/>
    <ds:schemaRef ds:uri="http://schemas.openxmlformats.org/package/2006/metadata/core-properties"/>
    <ds:schemaRef ds:uri="http://www.w3.org/XML/1998/namespace"/>
    <ds:schemaRef ds:uri="3b7b391f-316a-4bc7-a585-b2bcaf106fac"/>
    <ds:schemaRef ds:uri="http://purl.org/dc/dcmitype/"/>
    <ds:schemaRef ds:uri="263dbbe5-076b-4606-a03b-9598f5f2f35a"/>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vt:lpstr>
      <vt:lpstr>別紙様式3-2（加算　個票）</vt:lpstr>
      <vt:lpstr>【参考】数式用</vt:lpstr>
      <vt:lpstr>【参考】数式用2</vt:lpstr>
      <vt:lpstr>基本情報入力シート!Print_Area</vt:lpstr>
      <vt:lpstr>'別紙様式3-1'!Print_Area</vt:lpstr>
      <vt:lpstr>'別紙様式3-2（加算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高杉　智郁</cp:lastModifiedBy>
  <dcterms:modified xsi:type="dcterms:W3CDTF">2026-06-11T01:04:21Z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0x010100C01E761D7F10AC4AA5F2ABE28D747455</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